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ederal\Deb Generali\Travel Log\"/>
    </mc:Choice>
  </mc:AlternateContent>
  <workbookProtection workbookPassword="DCA5" lockStructure="1"/>
  <bookViews>
    <workbookView xWindow="0" yWindow="0" windowWidth="24000" windowHeight="9600"/>
  </bookViews>
  <sheets>
    <sheet name="Proposal" sheetId="1" r:id="rId1"/>
    <sheet name="Receipts detail" sheetId="4" r:id="rId2"/>
    <sheet name="Category totals" sheetId="2" r:id="rId3"/>
  </sheets>
  <definedNames>
    <definedName name="_xlnm.Print_Area" localSheetId="2">'Category totals'!$A$1:$G$31</definedName>
    <definedName name="_xlnm.Print_Area" localSheetId="0">Proposal!$A$1:$H$59</definedName>
    <definedName name="_xlnm.Print_Area" localSheetId="1">'Receipts detail'!$A$1:$D$47</definedName>
  </definedNames>
  <calcPr calcId="162913"/>
</workbook>
</file>

<file path=xl/calcChain.xml><?xml version="1.0" encoding="utf-8"?>
<calcChain xmlns="http://schemas.openxmlformats.org/spreadsheetml/2006/main">
  <c r="D39" i="1" l="1"/>
  <c r="B13" i="2" s="1"/>
  <c r="A1" i="2"/>
  <c r="A1" i="4"/>
  <c r="C4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F17" i="2"/>
  <c r="A13" i="2"/>
  <c r="A4" i="2" s="1"/>
  <c r="H4" i="4" s="1"/>
  <c r="A14" i="2"/>
  <c r="A5" i="2"/>
  <c r="I4" i="4" s="1"/>
  <c r="I13" i="4" s="1"/>
  <c r="A15" i="2"/>
  <c r="A6" i="2"/>
  <c r="J4" i="4" s="1"/>
  <c r="A16" i="2"/>
  <c r="A7" i="2" s="1"/>
  <c r="K4" i="4" s="1"/>
  <c r="A17" i="2"/>
  <c r="A12" i="2"/>
  <c r="A3" i="2" s="1"/>
  <c r="G4" i="4"/>
  <c r="G38" i="4" s="1"/>
  <c r="B30" i="1"/>
  <c r="D49" i="1"/>
  <c r="L28" i="1"/>
  <c r="E39" i="1" s="1"/>
  <c r="F14" i="1"/>
  <c r="F13" i="1"/>
  <c r="Q14" i="1"/>
  <c r="R14" i="1" s="1"/>
  <c r="Q13" i="1"/>
  <c r="R13" i="1" s="1"/>
  <c r="M14" i="1"/>
  <c r="L14" i="1"/>
  <c r="K14" i="1"/>
  <c r="L29" i="1"/>
  <c r="K29" i="1"/>
  <c r="E40" i="1" s="1"/>
  <c r="E42" i="1"/>
  <c r="L32" i="1"/>
  <c r="D38" i="1"/>
  <c r="B12" i="2"/>
  <c r="G42" i="4"/>
  <c r="H12" i="4"/>
  <c r="H41" i="4"/>
  <c r="H43" i="4"/>
  <c r="H37" i="4"/>
  <c r="H25" i="4"/>
  <c r="H42" i="4"/>
  <c r="H9" i="4"/>
  <c r="H10" i="4"/>
  <c r="H35" i="4"/>
  <c r="H13" i="4"/>
  <c r="H38" i="4"/>
  <c r="H14" i="4"/>
  <c r="H44" i="4"/>
  <c r="H32" i="4"/>
  <c r="H7" i="4"/>
  <c r="H20" i="4"/>
  <c r="H16" i="4"/>
  <c r="H28" i="4"/>
  <c r="H23" i="4"/>
  <c r="G13" i="4"/>
  <c r="G29" i="4"/>
  <c r="I44" i="4"/>
  <c r="J17" i="4" l="1"/>
  <c r="J37" i="4"/>
  <c r="J24" i="4"/>
  <c r="J5" i="4"/>
  <c r="J16" i="4"/>
  <c r="J28" i="4"/>
  <c r="J34" i="4"/>
  <c r="J9" i="4"/>
  <c r="J12" i="4"/>
  <c r="J7" i="4"/>
  <c r="I25" i="4"/>
  <c r="I22" i="4"/>
  <c r="I27" i="4"/>
  <c r="I14" i="4"/>
  <c r="K36" i="4"/>
  <c r="K14" i="4"/>
  <c r="K33" i="4"/>
  <c r="K21" i="4"/>
  <c r="K8" i="4"/>
  <c r="K31" i="4"/>
  <c r="K44" i="4"/>
  <c r="K41" i="4"/>
  <c r="K30" i="4"/>
  <c r="K5" i="4"/>
  <c r="K37" i="4"/>
  <c r="K27" i="4"/>
  <c r="K10" i="4"/>
  <c r="K43" i="4"/>
  <c r="K17" i="4"/>
  <c r="K39" i="4"/>
  <c r="K15" i="4"/>
  <c r="K13" i="4"/>
  <c r="K38" i="4"/>
  <c r="K22" i="4"/>
  <c r="K32" i="4"/>
  <c r="K6" i="4"/>
  <c r="K11" i="4"/>
  <c r="K19" i="4"/>
  <c r="K24" i="4"/>
  <c r="K25" i="4"/>
  <c r="K26" i="4"/>
  <c r="K23" i="4"/>
  <c r="K7" i="4"/>
  <c r="K18" i="4"/>
  <c r="K20" i="4"/>
  <c r="K34" i="4"/>
  <c r="K28" i="4"/>
  <c r="K16" i="4"/>
  <c r="K42" i="4"/>
  <c r="K40" i="4"/>
  <c r="K12" i="4"/>
  <c r="K29" i="4"/>
  <c r="K35" i="4"/>
  <c r="K9" i="4"/>
  <c r="G7" i="4"/>
  <c r="G32" i="4"/>
  <c r="G5" i="4"/>
  <c r="G8" i="4"/>
  <c r="G9" i="4"/>
  <c r="G43" i="4"/>
  <c r="G34" i="4"/>
  <c r="G11" i="4"/>
  <c r="G28" i="4"/>
  <c r="G31" i="4"/>
  <c r="G37" i="4"/>
  <c r="G16" i="4"/>
  <c r="G14" i="4"/>
  <c r="G17" i="4"/>
  <c r="G19" i="4"/>
  <c r="G39" i="4"/>
  <c r="G10" i="4"/>
  <c r="G35" i="4"/>
  <c r="G20" i="4"/>
  <c r="I18" i="4"/>
  <c r="I15" i="4"/>
  <c r="I28" i="4"/>
  <c r="I38" i="4"/>
  <c r="I5" i="4"/>
  <c r="I20" i="4"/>
  <c r="I21" i="4"/>
  <c r="I39" i="4"/>
  <c r="I37" i="4"/>
  <c r="I19" i="4"/>
  <c r="I40" i="4"/>
  <c r="I42" i="4"/>
  <c r="I12" i="4"/>
  <c r="I16" i="4"/>
  <c r="I29" i="4"/>
  <c r="I32" i="4"/>
  <c r="I6" i="4"/>
  <c r="I10" i="4"/>
  <c r="I17" i="4"/>
  <c r="I26" i="4"/>
  <c r="I8" i="4"/>
  <c r="G40" i="4"/>
  <c r="G15" i="4"/>
  <c r="I35" i="4"/>
  <c r="I30" i="4"/>
  <c r="L33" i="1"/>
  <c r="M32" i="1"/>
  <c r="D40" i="1" s="1"/>
  <c r="B14" i="2" s="1"/>
  <c r="N23" i="1"/>
  <c r="J15" i="4"/>
  <c r="J44" i="4"/>
  <c r="J32" i="4"/>
  <c r="J20" i="4"/>
  <c r="J39" i="4"/>
  <c r="J26" i="4"/>
  <c r="J29" i="4"/>
  <c r="J38" i="4"/>
  <c r="J36" i="4"/>
  <c r="J30" i="4"/>
  <c r="J14" i="4"/>
  <c r="J13" i="4"/>
  <c r="J42" i="4"/>
  <c r="J23" i="4"/>
  <c r="J33" i="4"/>
  <c r="J21" i="4"/>
  <c r="J11" i="4"/>
  <c r="J35" i="4"/>
  <c r="J8" i="4"/>
  <c r="I43" i="4"/>
  <c r="G24" i="4"/>
  <c r="G25" i="4"/>
  <c r="I34" i="4"/>
  <c r="I23" i="4"/>
  <c r="J43" i="4"/>
  <c r="J10" i="4"/>
  <c r="D16" i="1"/>
  <c r="H5" i="4"/>
  <c r="H34" i="4"/>
  <c r="H29" i="4"/>
  <c r="H36" i="4"/>
  <c r="H30" i="4"/>
  <c r="H31" i="4"/>
  <c r="H18" i="4"/>
  <c r="H6" i="4"/>
  <c r="H33" i="4"/>
  <c r="H19" i="4"/>
  <c r="H40" i="4"/>
  <c r="H21" i="4"/>
  <c r="H22" i="4"/>
  <c r="H39" i="4"/>
  <c r="H24" i="4"/>
  <c r="H11" i="4"/>
  <c r="H26" i="4"/>
  <c r="H27" i="4"/>
  <c r="H17" i="4"/>
  <c r="H8" i="4"/>
  <c r="H15" i="4"/>
  <c r="M42" i="1"/>
  <c r="D42" i="1" s="1"/>
  <c r="B16" i="2" s="1"/>
  <c r="I7" i="4"/>
  <c r="I24" i="4"/>
  <c r="G44" i="4"/>
  <c r="G26" i="4"/>
  <c r="I11" i="4"/>
  <c r="N14" i="1"/>
  <c r="O14" i="1" s="1"/>
  <c r="D41" i="1" s="1"/>
  <c r="B15" i="2" s="1"/>
  <c r="I41" i="4"/>
  <c r="G36" i="4"/>
  <c r="G18" i="4"/>
  <c r="J31" i="4"/>
  <c r="J41" i="4"/>
  <c r="J22" i="4"/>
  <c r="G22" i="4"/>
  <c r="G6" i="4"/>
  <c r="I36" i="4"/>
  <c r="I9" i="4"/>
  <c r="G30" i="4"/>
  <c r="G21" i="4"/>
  <c r="J25" i="4"/>
  <c r="J18" i="4"/>
  <c r="J6" i="4"/>
  <c r="J40" i="4"/>
  <c r="G41" i="4"/>
  <c r="G33" i="4"/>
  <c r="G27" i="4"/>
  <c r="G12" i="4"/>
  <c r="I31" i="4"/>
  <c r="I33" i="4"/>
  <c r="J27" i="4"/>
  <c r="J19" i="4"/>
  <c r="D45" i="1"/>
  <c r="G23" i="4"/>
  <c r="J45" i="4" l="1"/>
  <c r="B6" i="2" s="1"/>
  <c r="C15" i="2" s="1"/>
  <c r="K19" i="1"/>
  <c r="E41" i="1" s="1"/>
  <c r="D43" i="1"/>
  <c r="E15" i="2"/>
  <c r="G15" i="2" s="1"/>
  <c r="G45" i="4"/>
  <c r="B3" i="2" s="1"/>
  <c r="D15" i="2"/>
  <c r="B17" i="2"/>
  <c r="D14" i="2"/>
  <c r="H45" i="4"/>
  <c r="B4" i="2" s="1"/>
  <c r="C13" i="2" s="1"/>
  <c r="K45" i="4"/>
  <c r="B7" i="2" s="1"/>
  <c r="C16" i="2" s="1"/>
  <c r="E16" i="2" s="1"/>
  <c r="G16" i="2" s="1"/>
  <c r="A1" i="1"/>
  <c r="D46" i="1"/>
  <c r="I45" i="4"/>
  <c r="B5" i="2" s="1"/>
  <c r="C14" i="2" s="1"/>
  <c r="E14" i="2" s="1"/>
  <c r="G14" i="2" s="1"/>
  <c r="D16" i="2" l="1"/>
  <c r="E13" i="2"/>
  <c r="G13" i="2" s="1"/>
  <c r="D13" i="2"/>
  <c r="C12" i="2"/>
  <c r="B8" i="2"/>
  <c r="E12" i="2" l="1"/>
  <c r="C17" i="2"/>
  <c r="D12" i="2"/>
  <c r="D17" i="2" s="1"/>
  <c r="G12" i="2" l="1"/>
  <c r="G17" i="2" s="1"/>
  <c r="E17" i="2"/>
</calcChain>
</file>

<file path=xl/sharedStrings.xml><?xml version="1.0" encoding="utf-8"?>
<sst xmlns="http://schemas.openxmlformats.org/spreadsheetml/2006/main" count="105" uniqueCount="88">
  <si>
    <t>Name</t>
  </si>
  <si>
    <t>Current job title</t>
  </si>
  <si>
    <t>Employee name</t>
  </si>
  <si>
    <t>Describe relevance to current assignment</t>
  </si>
  <si>
    <t>Employee information</t>
  </si>
  <si>
    <t>Event description</t>
  </si>
  <si>
    <t>Event location (venue)</t>
  </si>
  <si>
    <t>Venue name (hotel name, etc.)</t>
  </si>
  <si>
    <t>City</t>
  </si>
  <si>
    <t>State</t>
  </si>
  <si>
    <t>Zip</t>
  </si>
  <si>
    <t>Describe event</t>
  </si>
  <si>
    <t>Event name</t>
  </si>
  <si>
    <t>Assigned location</t>
  </si>
  <si>
    <t>Personal car</t>
  </si>
  <si>
    <t>Common carrier</t>
  </si>
  <si>
    <t>Origin airport</t>
  </si>
  <si>
    <t>Destination airport</t>
  </si>
  <si>
    <t>Estimated fare</t>
  </si>
  <si>
    <t>www.gsa.gov/citypairsearch</t>
  </si>
  <si>
    <t>Find estimated fare at:</t>
  </si>
  <si>
    <t>Event venue city</t>
  </si>
  <si>
    <t>www.gsa.gov/perdiem</t>
  </si>
  <si>
    <t>Meals per diem rate</t>
  </si>
  <si>
    <t>Lodging per diem rate</t>
  </si>
  <si>
    <t>Staying at conference hotel?</t>
  </si>
  <si>
    <t>Yes</t>
  </si>
  <si>
    <t>No</t>
  </si>
  <si>
    <t>Event fee</t>
  </si>
  <si>
    <t>Estimated cost of travel</t>
  </si>
  <si>
    <t>Lodging</t>
  </si>
  <si>
    <t>Travel to destination</t>
  </si>
  <si>
    <t>% of GSA rate for lodging</t>
  </si>
  <si>
    <t>Meals</t>
  </si>
  <si>
    <t>Trav</t>
  </si>
  <si>
    <t>Full</t>
  </si>
  <si>
    <t>Hotel</t>
  </si>
  <si>
    <t>Partial</t>
  </si>
  <si>
    <t>Local travel</t>
  </si>
  <si>
    <t xml:space="preserve"> $25 per full day plus $100 total for air/rail terminal travel.</t>
  </si>
  <si>
    <t>Total</t>
  </si>
  <si>
    <t xml:space="preserve"> $25 per full day at destination.</t>
  </si>
  <si>
    <t>Signature</t>
  </si>
  <si>
    <t>Event begins</t>
  </si>
  <si>
    <t>Date</t>
  </si>
  <si>
    <t>Time</t>
  </si>
  <si>
    <t>Event ends</t>
  </si>
  <si>
    <t>Leave day before?</t>
  </si>
  <si>
    <t>Return day after?</t>
  </si>
  <si>
    <t>Extra travel days</t>
  </si>
  <si>
    <t>Travel to event by…</t>
  </si>
  <si>
    <t>(Spent immediately - includes event fee and air/rail tickets if any)</t>
  </si>
  <si>
    <t>Spent while traveling</t>
  </si>
  <si>
    <t>Spent upfront</t>
  </si>
  <si>
    <t>(Hotel, meals, mileage etc. - expense will be incurred during the trip)</t>
  </si>
  <si>
    <t>Verify</t>
  </si>
  <si>
    <t>All PPSD travel governed by School Board Policy NASB/NEPN: DKC adopted 10/26/09.</t>
  </si>
  <si>
    <t>Employee submitting</t>
  </si>
  <si>
    <t>Approvals - use as many blocks as necessary to capture required approval chain</t>
  </si>
  <si>
    <t>One way mileage</t>
  </si>
  <si>
    <t>Total estimated tolls (optional)</t>
  </si>
  <si>
    <t>Rail fare (optional)</t>
  </si>
  <si>
    <t>Venue street address</t>
  </si>
  <si>
    <t>Date submitted</t>
  </si>
  <si>
    <t>Per diem rates at:</t>
  </si>
  <si>
    <t>Conference hotel rate/night</t>
  </si>
  <si>
    <t xml:space="preserve">s/ </t>
  </si>
  <si>
    <t>s/</t>
  </si>
  <si>
    <t>Mileage - enter distance to event location - required even if traveling by common carrier</t>
  </si>
  <si>
    <t>Per diem reimbursement - required</t>
  </si>
  <si>
    <t>Amount</t>
  </si>
  <si>
    <t>Comment</t>
  </si>
  <si>
    <t>Expense category</t>
  </si>
  <si>
    <t>Receipt #</t>
  </si>
  <si>
    <t>Proposed</t>
  </si>
  <si>
    <t>Actual</t>
  </si>
  <si>
    <t>Under / (Over)</t>
  </si>
  <si>
    <t>Reimbursed (prelim)</t>
  </si>
  <si>
    <t>Adjustments</t>
  </si>
  <si>
    <t>Reimbursed (actual)</t>
  </si>
  <si>
    <t>Total amount</t>
  </si>
  <si>
    <t>Category</t>
  </si>
  <si>
    <t>Description/comment</t>
  </si>
  <si>
    <t>Adjustment comments:</t>
  </si>
  <si>
    <t>Instructions: Attach original receipts to letter-sized paper, submit with this reimbursement request.  Number each receipt.  Record categories and amounts for all numbered receipts in the table below.  Limit description/commentary to information not present on the original receipt.</t>
  </si>
  <si>
    <t>Funding source</t>
  </si>
  <si>
    <t>Account code</t>
  </si>
  <si>
    <t>Activity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</si>
</sst>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dddd\,\ m/d"/>
    <numFmt numFmtId="166" formatCode="ddd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2"/>
      <color indexed="12"/>
      <name val="Calibri"/>
      <family val="2"/>
    </font>
    <font>
      <i/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9"/>
      <color indexed="63"/>
      <name val="Calibri"/>
      <family val="2"/>
    </font>
    <font>
      <sz val="11"/>
      <name val="Calibri"/>
      <family val="2"/>
    </font>
    <font>
      <sz val="11"/>
      <color indexed="56"/>
      <name val="Calibri"/>
      <family val="2"/>
    </font>
    <font>
      <sz val="6"/>
      <color indexed="23"/>
      <name val="Calibri"/>
      <family val="2"/>
    </font>
    <font>
      <b/>
      <sz val="11"/>
      <name val="Calibri"/>
      <family val="2"/>
    </font>
    <font>
      <u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0" xfId="0" applyFont="1"/>
    <xf numFmtId="0" fontId="0" fillId="0" borderId="1" xfId="0" applyFont="1" applyBorder="1"/>
    <xf numFmtId="44" fontId="0" fillId="0" borderId="0" xfId="0" applyNumberFormat="1"/>
    <xf numFmtId="43" fontId="16" fillId="0" borderId="0" xfId="1" applyFont="1"/>
    <xf numFmtId="43" fontId="16" fillId="0" borderId="0" xfId="1" applyNumberFormat="1" applyFont="1"/>
    <xf numFmtId="43" fontId="5" fillId="0" borderId="0" xfId="1" applyNumberFormat="1" applyFont="1"/>
    <xf numFmtId="44" fontId="2" fillId="0" borderId="0" xfId="0" applyNumberFormat="1" applyFont="1"/>
    <xf numFmtId="0" fontId="0" fillId="0" borderId="0" xfId="0" applyAlignment="1">
      <alignment horizontal="right"/>
    </xf>
    <xf numFmtId="44" fontId="16" fillId="2" borderId="1" xfId="2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3" xfId="0" applyFont="1" applyBorder="1"/>
    <xf numFmtId="14" fontId="11" fillId="2" borderId="1" xfId="0" applyNumberFormat="1" applyFont="1" applyFill="1" applyBorder="1" applyProtection="1">
      <protection locked="0"/>
    </xf>
    <xf numFmtId="14" fontId="11" fillId="2" borderId="1" xfId="0" applyNumberFormat="1" applyFont="1" applyFill="1" applyBorder="1" applyAlignment="1" applyProtection="1">
      <alignment horizontal="right"/>
      <protection locked="0"/>
    </xf>
    <xf numFmtId="164" fontId="11" fillId="2" borderId="1" xfId="0" applyNumberFormat="1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right"/>
      <protection locked="0"/>
    </xf>
    <xf numFmtId="44" fontId="11" fillId="2" borderId="1" xfId="2" applyFont="1" applyFill="1" applyBorder="1" applyProtection="1">
      <protection locked="0"/>
    </xf>
    <xf numFmtId="0" fontId="12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65" fontId="8" fillId="0" borderId="0" xfId="0" applyNumberFormat="1" applyFont="1"/>
    <xf numFmtId="165" fontId="7" fillId="0" borderId="0" xfId="0" applyNumberFormat="1" applyFont="1"/>
    <xf numFmtId="9" fontId="8" fillId="0" borderId="0" xfId="0" applyNumberFormat="1" applyFont="1"/>
    <xf numFmtId="0" fontId="8" fillId="0" borderId="0" xfId="0" applyFont="1" applyBorder="1"/>
    <xf numFmtId="44" fontId="8" fillId="0" borderId="0" xfId="0" applyNumberFormat="1" applyFont="1"/>
    <xf numFmtId="44" fontId="8" fillId="0" borderId="0" xfId="2" applyFont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6" fontId="11" fillId="2" borderId="1" xfId="2" applyNumberFormat="1" applyFont="1" applyFill="1" applyBorder="1" applyProtection="1">
      <protection locked="0"/>
    </xf>
    <xf numFmtId="0" fontId="4" fillId="0" borderId="1" xfId="0" applyFont="1" applyBorder="1"/>
    <xf numFmtId="0" fontId="3" fillId="0" borderId="1" xfId="3" applyFont="1" applyBorder="1" applyAlignment="1" applyProtection="1">
      <alignment horizontal="right"/>
      <protection locked="0"/>
    </xf>
    <xf numFmtId="44" fontId="11" fillId="2" borderId="7" xfId="2" applyFont="1" applyFill="1" applyBorder="1" applyProtection="1">
      <protection locked="0"/>
    </xf>
    <xf numFmtId="0" fontId="0" fillId="0" borderId="8" xfId="0" applyBorder="1"/>
    <xf numFmtId="0" fontId="3" fillId="0" borderId="1" xfId="3" applyFont="1" applyBorder="1" applyAlignment="1" applyProtection="1">
      <protection locked="0"/>
    </xf>
    <xf numFmtId="166" fontId="9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4" fillId="0" borderId="0" xfId="0" applyFont="1"/>
    <xf numFmtId="0" fontId="0" fillId="0" borderId="1" xfId="0" applyFill="1" applyBorder="1" applyProtection="1"/>
    <xf numFmtId="44" fontId="16" fillId="0" borderId="1" xfId="2" applyFont="1" applyFill="1" applyBorder="1" applyProtection="1"/>
    <xf numFmtId="43" fontId="16" fillId="0" borderId="1" xfId="1" applyFont="1" applyFill="1" applyBorder="1" applyProtection="1"/>
    <xf numFmtId="0" fontId="2" fillId="0" borderId="9" xfId="0" applyFont="1" applyBorder="1" applyProtection="1"/>
    <xf numFmtId="0" fontId="0" fillId="0" borderId="9" xfId="0" applyBorder="1" applyProtection="1"/>
    <xf numFmtId="0" fontId="0" fillId="0" borderId="0" xfId="0" applyBorder="1" applyProtection="1"/>
    <xf numFmtId="0" fontId="0" fillId="0" borderId="0" xfId="0" applyProtection="1"/>
    <xf numFmtId="0" fontId="10" fillId="0" borderId="0" xfId="0" applyFont="1" applyProtection="1"/>
    <xf numFmtId="0" fontId="2" fillId="0" borderId="1" xfId="0" applyFont="1" applyBorder="1" applyProtection="1"/>
    <xf numFmtId="0" fontId="2" fillId="0" borderId="0" xfId="0" applyFont="1" applyProtection="1"/>
    <xf numFmtId="44" fontId="2" fillId="0" borderId="0" xfId="0" applyNumberFormat="1" applyFont="1" applyProtection="1"/>
    <xf numFmtId="0" fontId="13" fillId="0" borderId="0" xfId="0" applyFont="1" applyProtection="1"/>
    <xf numFmtId="44" fontId="16" fillId="0" borderId="0" xfId="2" applyFont="1" applyProtection="1"/>
    <xf numFmtId="44" fontId="1" fillId="0" borderId="0" xfId="2" applyFont="1" applyProtection="1"/>
    <xf numFmtId="43" fontId="1" fillId="0" borderId="0" xfId="1" applyFont="1" applyProtection="1"/>
    <xf numFmtId="43" fontId="16" fillId="0" borderId="0" xfId="1" applyFont="1" applyProtection="1"/>
    <xf numFmtId="43" fontId="5" fillId="0" borderId="0" xfId="1" applyFont="1" applyProtection="1"/>
    <xf numFmtId="0" fontId="0" fillId="0" borderId="1" xfId="0" applyBorder="1" applyProtection="1"/>
    <xf numFmtId="0" fontId="0" fillId="0" borderId="1" xfId="0" applyFont="1" applyBorder="1" applyProtection="1"/>
    <xf numFmtId="44" fontId="16" fillId="0" borderId="1" xfId="2" applyFont="1" applyBorder="1" applyProtection="1"/>
    <xf numFmtId="0" fontId="14" fillId="0" borderId="0" xfId="0" applyFont="1" applyProtection="1"/>
    <xf numFmtId="0" fontId="0" fillId="3" borderId="1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1" xfId="0" applyFill="1" applyBorder="1" applyAlignment="1" applyProtection="1">
      <alignment horizontal="right"/>
    </xf>
    <xf numFmtId="44" fontId="1" fillId="4" borderId="0" xfId="2" applyFont="1" applyFill="1" applyProtection="1"/>
    <xf numFmtId="43" fontId="1" fillId="4" borderId="0" xfId="1" applyFont="1" applyFill="1" applyProtection="1"/>
    <xf numFmtId="43" fontId="5" fillId="4" borderId="0" xfId="1" applyFont="1" applyFill="1" applyProtection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4" fontId="0" fillId="2" borderId="10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horizontal="right"/>
      <protection locked="0"/>
    </xf>
    <xf numFmtId="0" fontId="11" fillId="2" borderId="11" xfId="0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right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11" fillId="0" borderId="10" xfId="0" applyFont="1" applyFill="1" applyBorder="1" applyAlignment="1" applyProtection="1">
      <alignment horizontal="right"/>
    </xf>
    <xf numFmtId="0" fontId="11" fillId="0" borderId="11" xfId="0" applyFont="1" applyFill="1" applyBorder="1" applyAlignment="1" applyProtection="1">
      <alignment horizontal="right"/>
    </xf>
    <xf numFmtId="0" fontId="11" fillId="2" borderId="1" xfId="0" applyFont="1" applyFill="1" applyBorder="1" applyProtection="1">
      <protection locked="0"/>
    </xf>
    <xf numFmtId="0" fontId="0" fillId="0" borderId="1" xfId="0" applyFont="1" applyBorder="1"/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3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1" fillId="2" borderId="6" xfId="0" applyFont="1" applyFill="1" applyBorder="1" applyAlignment="1" applyProtection="1">
      <alignment horizontal="left" vertical="top" wrapText="1"/>
      <protection locked="0"/>
    </xf>
    <xf numFmtId="0" fontId="11" fillId="2" borderId="9" xfId="0" applyFont="1" applyFill="1" applyBorder="1" applyAlignment="1" applyProtection="1">
      <alignment horizontal="left" vertical="top" wrapText="1"/>
      <protection locked="0"/>
    </xf>
    <xf numFmtId="0" fontId="11" fillId="2" borderId="15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right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 applyProtection="1">
      <alignment horizontal="left" vertical="top" wrapText="1"/>
    </xf>
    <xf numFmtId="0" fontId="4" fillId="0" borderId="9" xfId="0" applyFont="1" applyBorder="1" applyAlignment="1" applyProtection="1">
      <alignment horizontal="left" vertical="top" wrapText="1"/>
    </xf>
    <xf numFmtId="0" fontId="6" fillId="5" borderId="1" xfId="0" applyFont="1" applyFill="1" applyBorder="1" applyAlignment="1">
      <alignment horizontal="center"/>
    </xf>
    <xf numFmtId="0" fontId="2" fillId="0" borderId="8" xfId="0" applyFont="1" applyBorder="1" applyProtection="1"/>
    <xf numFmtId="0" fontId="2" fillId="0" borderId="1" xfId="0" applyFont="1" applyBorder="1" applyProtection="1"/>
    <xf numFmtId="0" fontId="0" fillId="2" borderId="1" xfId="0" applyFill="1" applyBorder="1" applyProtection="1">
      <protection locked="0"/>
    </xf>
    <xf numFmtId="0" fontId="0" fillId="0" borderId="0" xfId="0" applyFont="1" applyBorder="1" applyAlignment="1" applyProtection="1">
      <alignment horizontal="center" wrapText="1"/>
    </xf>
    <xf numFmtId="0" fontId="0" fillId="0" borderId="9" xfId="0" applyFont="1" applyBorder="1" applyAlignment="1" applyProtection="1">
      <alignment horizontal="center" wrapText="1"/>
    </xf>
    <xf numFmtId="0" fontId="0" fillId="4" borderId="0" xfId="0" applyFill="1" applyAlignment="1" applyProtection="1">
      <alignment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sa.gov/perdiem" TargetMode="External"/><Relationship Id="rId1" Type="http://schemas.openxmlformats.org/officeDocument/2006/relationships/hyperlink" Target="http://www.gsa.gov/citypairsear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9"/>
  <sheetViews>
    <sheetView showGridLines="0" showRowColHeaders="0" tabSelected="1" zoomScale="130" zoomScaleNormal="160" workbookViewId="0">
      <selection activeCell="D21" sqref="D21"/>
    </sheetView>
  </sheetViews>
  <sheetFormatPr defaultRowHeight="15" x14ac:dyDescent="0.25"/>
  <cols>
    <col min="1" max="1" width="0.5703125" customWidth="1"/>
    <col min="2" max="2" width="3.140625" customWidth="1"/>
    <col min="3" max="3" width="20" customWidth="1"/>
    <col min="4" max="4" width="16.7109375" customWidth="1"/>
    <col min="5" max="5" width="14.5703125" customWidth="1"/>
    <col min="6" max="6" width="11.140625" customWidth="1"/>
    <col min="7" max="7" width="17.28515625" customWidth="1"/>
    <col min="8" max="8" width="16.85546875" customWidth="1"/>
    <col min="9" max="12" width="9.140625" style="23"/>
    <col min="13" max="13" width="10.5703125" style="23" bestFit="1" customWidth="1"/>
    <col min="14" max="16" width="9.140625" style="23"/>
    <col min="17" max="17" width="16.42578125" style="23" bestFit="1" customWidth="1"/>
    <col min="18" max="18" width="14.7109375" style="23" bestFit="1" customWidth="1"/>
    <col min="19" max="34" width="9.140625" style="23"/>
  </cols>
  <sheetData>
    <row r="1" spans="1:34" s="4" customFormat="1" ht="15.75" thickBot="1" x14ac:dyDescent="0.3">
      <c r="A1" s="14" t="str">
        <f>"PPSD Travel Proposal - "&amp;C4&amp;" - "&amp;D7&amp;", "&amp;TEXT(E13,"m/d/y")&amp;" - "&amp;TEXT(D43,"$#,##0")&amp;", submitted "&amp;TEXT(D51,"m/d/yy")</f>
        <v>PPSD Travel Proposal -  - , 1/0/00 - $0, submitted 1/0/00</v>
      </c>
      <c r="B1" s="14"/>
      <c r="C1" s="14"/>
      <c r="D1" s="14"/>
      <c r="E1" s="14"/>
      <c r="F1" s="14"/>
      <c r="G1" s="14"/>
      <c r="H1" s="1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s="4" customFormat="1" x14ac:dyDescent="0.25">
      <c r="B2" s="4" t="s">
        <v>4</v>
      </c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ht="14.25" customHeight="1" x14ac:dyDescent="0.25">
      <c r="C3" s="86" t="s">
        <v>2</v>
      </c>
      <c r="D3" s="88"/>
      <c r="E3" s="86" t="s">
        <v>13</v>
      </c>
      <c r="F3" s="88"/>
      <c r="G3" s="86" t="s">
        <v>1</v>
      </c>
      <c r="H3" s="88"/>
    </row>
    <row r="4" spans="1:34" ht="14.25" customHeight="1" x14ac:dyDescent="0.25">
      <c r="C4" s="91"/>
      <c r="D4" s="91"/>
      <c r="E4" s="91"/>
      <c r="F4" s="91"/>
      <c r="G4" s="91"/>
      <c r="H4" s="91"/>
    </row>
    <row r="5" spans="1:34" ht="5.25" customHeight="1" thickBot="1" x14ac:dyDescent="0.3">
      <c r="A5" s="37"/>
      <c r="B5" s="37"/>
      <c r="C5" s="37"/>
      <c r="D5" s="37"/>
      <c r="E5" s="37"/>
      <c r="F5" s="37"/>
      <c r="G5" s="37"/>
      <c r="H5" s="37"/>
    </row>
    <row r="6" spans="1:34" s="4" customFormat="1" x14ac:dyDescent="0.25">
      <c r="B6" s="4" t="s">
        <v>5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s="4" customFormat="1" x14ac:dyDescent="0.25">
      <c r="C7" s="3" t="s">
        <v>12</v>
      </c>
      <c r="D7" s="91"/>
      <c r="E7" s="91"/>
      <c r="F7" s="73" t="s">
        <v>28</v>
      </c>
      <c r="G7" s="73"/>
      <c r="H7" s="33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34" x14ac:dyDescent="0.25">
      <c r="C8" s="102" t="s">
        <v>11</v>
      </c>
      <c r="D8" s="94"/>
      <c r="E8" s="95"/>
      <c r="F8" s="95"/>
      <c r="G8" s="95"/>
      <c r="H8" s="96"/>
    </row>
    <row r="9" spans="1:34" x14ac:dyDescent="0.25">
      <c r="C9" s="103"/>
      <c r="D9" s="97"/>
      <c r="E9" s="98"/>
      <c r="F9" s="98"/>
      <c r="G9" s="98"/>
      <c r="H9" s="99"/>
    </row>
    <row r="10" spans="1:34" ht="15" customHeight="1" x14ac:dyDescent="0.25">
      <c r="C10" s="100" t="s">
        <v>3</v>
      </c>
      <c r="D10" s="93"/>
      <c r="E10" s="93"/>
      <c r="F10" s="93"/>
      <c r="G10" s="93"/>
      <c r="H10" s="93"/>
    </row>
    <row r="11" spans="1:34" x14ac:dyDescent="0.25">
      <c r="C11" s="100"/>
      <c r="D11" s="93"/>
      <c r="E11" s="93"/>
      <c r="F11" s="93"/>
      <c r="G11" s="93"/>
      <c r="H11" s="93"/>
    </row>
    <row r="12" spans="1:34" ht="5.25" customHeight="1" x14ac:dyDescent="0.25"/>
    <row r="13" spans="1:34" s="4" customFormat="1" ht="14.25" customHeight="1" x14ac:dyDescent="0.25">
      <c r="C13" s="5" t="s">
        <v>43</v>
      </c>
      <c r="D13" s="1" t="s">
        <v>44</v>
      </c>
      <c r="E13" s="15"/>
      <c r="F13" s="39">
        <f>E13</f>
        <v>0</v>
      </c>
      <c r="G13" s="1" t="s">
        <v>45</v>
      </c>
      <c r="H13" s="17"/>
      <c r="I13" s="22"/>
      <c r="J13" s="22"/>
      <c r="K13" s="23" t="s">
        <v>34</v>
      </c>
      <c r="L13" s="23" t="s">
        <v>35</v>
      </c>
      <c r="M13" s="23" t="s">
        <v>36</v>
      </c>
      <c r="N13" s="23" t="s">
        <v>37</v>
      </c>
      <c r="O13" s="23" t="s">
        <v>33</v>
      </c>
      <c r="P13" s="22"/>
      <c r="Q13" s="24">
        <f>E13</f>
        <v>0</v>
      </c>
      <c r="R13" s="25">
        <f>Q13+IF(E15="Yes",-1,0)</f>
        <v>0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s="4" customFormat="1" ht="14.25" customHeight="1" x14ac:dyDescent="0.25">
      <c r="C14" s="5" t="s">
        <v>46</v>
      </c>
      <c r="D14" s="1" t="s">
        <v>44</v>
      </c>
      <c r="E14" s="15"/>
      <c r="F14" s="39">
        <f>E14</f>
        <v>0</v>
      </c>
      <c r="G14" s="1" t="s">
        <v>45</v>
      </c>
      <c r="H14" s="17"/>
      <c r="I14" s="22"/>
      <c r="J14" s="22"/>
      <c r="K14" s="23">
        <f>E14-E13+1+IF(E15="Yes",1,0)+IF(H15="Yes",1,0)</f>
        <v>1</v>
      </c>
      <c r="L14" s="23">
        <f>MAX(E14-E13-1+IF(E15="Yes",1,0)+IF(H15="Yes",1,0),0)</f>
        <v>0</v>
      </c>
      <c r="M14" s="22">
        <f>E14-E13+IF(E15="Yes",1,0)+IF(H15="Yes",1,0)</f>
        <v>0</v>
      </c>
      <c r="N14" s="22">
        <f>K14-L14</f>
        <v>1</v>
      </c>
      <c r="O14" s="22">
        <f>L14+N17*N14</f>
        <v>0.75</v>
      </c>
      <c r="P14" s="22"/>
      <c r="Q14" s="24">
        <f>E14</f>
        <v>0</v>
      </c>
      <c r="R14" s="25">
        <f>Q14+IF(H15="Yes",1,0)</f>
        <v>0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s="4" customFormat="1" ht="14.25" customHeight="1" x14ac:dyDescent="0.25">
      <c r="C15" s="5" t="s">
        <v>49</v>
      </c>
      <c r="D15" s="5" t="s">
        <v>47</v>
      </c>
      <c r="E15" s="16"/>
      <c r="F15" s="40"/>
      <c r="G15" s="1" t="s">
        <v>48</v>
      </c>
      <c r="H15" s="16"/>
      <c r="I15" s="22"/>
      <c r="J15" s="22"/>
      <c r="K15" s="23"/>
      <c r="L15" s="23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s="4" customFormat="1" ht="14.25" customHeight="1" x14ac:dyDescent="0.25">
      <c r="C16" s="41" t="s">
        <v>55</v>
      </c>
      <c r="D16" s="101" t="str">
        <f>"Leave "&amp;TEXT(R13,"dddd, m/d")&amp;", return "&amp;TEXT(R14,"dddd m/d")&amp;" - hotel needed for "&amp;TEXT(M14,"0")&amp;" night(s)."</f>
        <v>Leave Saturday, 1/0, return Saturday 1/0 - hotel needed for 0 night(s).</v>
      </c>
      <c r="E16" s="101"/>
      <c r="F16" s="101"/>
      <c r="G16" s="101"/>
      <c r="H16" s="101"/>
      <c r="I16" s="22"/>
      <c r="J16" s="22"/>
      <c r="K16" s="23"/>
      <c r="L16" s="23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5.25" customHeight="1" thickBot="1" x14ac:dyDescent="0.3">
      <c r="A17" s="37"/>
      <c r="B17" s="37"/>
      <c r="C17" s="37"/>
      <c r="D17" s="37"/>
      <c r="E17" s="37"/>
      <c r="F17" s="37"/>
      <c r="G17" s="37"/>
      <c r="H17" s="37"/>
      <c r="K17" s="26">
        <v>1</v>
      </c>
      <c r="N17" s="26">
        <v>0.75</v>
      </c>
    </row>
    <row r="18" spans="1:34" s="4" customFormat="1" x14ac:dyDescent="0.25">
      <c r="B18" s="4" t="s">
        <v>6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x14ac:dyDescent="0.25">
      <c r="B19" s="2"/>
      <c r="C19" s="73" t="s">
        <v>7</v>
      </c>
      <c r="D19" s="73"/>
      <c r="E19" s="91"/>
      <c r="F19" s="91"/>
      <c r="G19" s="91"/>
      <c r="H19" s="91"/>
      <c r="I19" s="27"/>
      <c r="K19" s="23" t="str">
        <f>" "&amp;TEXT(K17*100,"0")&amp;"% GSA rate for "&amp;TEXT(L14,"0")&amp;" full day(s) and "&amp;TEXT(N17*100,"0")&amp;"% GSA rate for "&amp;TEXT(N14,"0")&amp;" travel day(s)."</f>
        <v xml:space="preserve"> 100% GSA rate for 0 full day(s) and 75% GSA rate for 1 travel day(s).</v>
      </c>
    </row>
    <row r="20" spans="1:34" x14ac:dyDescent="0.25">
      <c r="B20" s="2"/>
      <c r="C20" s="73" t="s">
        <v>62</v>
      </c>
      <c r="D20" s="73"/>
      <c r="E20" s="91"/>
      <c r="F20" s="91"/>
      <c r="G20" s="91"/>
      <c r="H20" s="91"/>
      <c r="I20" s="27"/>
    </row>
    <row r="21" spans="1:34" x14ac:dyDescent="0.25">
      <c r="B21" s="2"/>
      <c r="C21" s="1" t="s">
        <v>8</v>
      </c>
      <c r="D21" s="18"/>
      <c r="E21" s="1" t="s">
        <v>9</v>
      </c>
      <c r="F21" s="18"/>
      <c r="G21" s="1" t="s">
        <v>10</v>
      </c>
      <c r="H21" s="18"/>
      <c r="I21" s="27"/>
    </row>
    <row r="22" spans="1:34" ht="5.25" customHeight="1" x14ac:dyDescent="0.25"/>
    <row r="23" spans="1:34" x14ac:dyDescent="0.25">
      <c r="C23" s="92" t="s">
        <v>25</v>
      </c>
      <c r="D23" s="92"/>
      <c r="E23" s="19"/>
      <c r="F23" s="73" t="s">
        <v>65</v>
      </c>
      <c r="G23" s="73"/>
      <c r="H23" s="20"/>
      <c r="K23" s="23" t="s">
        <v>26</v>
      </c>
      <c r="L23" s="23" t="s">
        <v>27</v>
      </c>
      <c r="N23" s="23" t="str">
        <f>TEXT(M14,"0")&amp;" night(s) at a conference hotel rate of "&amp;TEXT(H23,"$#,##0")&amp;" per night."</f>
        <v>0 night(s) at a conference hotel rate of $0 per night.</v>
      </c>
    </row>
    <row r="24" spans="1:34" ht="5.25" customHeight="1" x14ac:dyDescent="0.25"/>
    <row r="25" spans="1:34" x14ac:dyDescent="0.25">
      <c r="C25" s="86" t="s">
        <v>50</v>
      </c>
      <c r="D25" s="87"/>
      <c r="E25" s="87"/>
      <c r="F25" s="87"/>
      <c r="G25" s="88"/>
      <c r="H25" s="19"/>
      <c r="K25" s="23" t="s">
        <v>14</v>
      </c>
      <c r="L25" s="23" t="s">
        <v>15</v>
      </c>
    </row>
    <row r="26" spans="1:34" ht="5.25" customHeight="1" thickBot="1" x14ac:dyDescent="0.3">
      <c r="A26" s="37"/>
      <c r="B26" s="37"/>
      <c r="C26" s="37"/>
      <c r="D26" s="37"/>
      <c r="E26" s="37"/>
      <c r="F26" s="37"/>
      <c r="G26" s="37"/>
      <c r="H26" s="37"/>
    </row>
    <row r="27" spans="1:34" s="4" customFormat="1" x14ac:dyDescent="0.25">
      <c r="B27" s="4" t="s">
        <v>68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x14ac:dyDescent="0.25">
      <c r="C28" s="1" t="s">
        <v>59</v>
      </c>
      <c r="D28" s="18"/>
      <c r="E28" s="2"/>
      <c r="F28" s="73" t="s">
        <v>60</v>
      </c>
      <c r="G28" s="73"/>
      <c r="H28" s="20">
        <v>0</v>
      </c>
      <c r="K28" s="23">
        <v>0.55000000000000004</v>
      </c>
      <c r="L28" s="23" t="str">
        <f>"Round trip mileage times GSA per mile rate of "&amp;TEXT(K28,"$0.00")&amp;" plus tolls."</f>
        <v>Round trip mileage times GSA per mile rate of $0.55 plus tolls.</v>
      </c>
    </row>
    <row r="29" spans="1:34" ht="5.25" customHeight="1" thickBot="1" x14ac:dyDescent="0.3">
      <c r="A29" s="37"/>
      <c r="B29" s="37"/>
      <c r="C29" s="37"/>
      <c r="D29" s="37"/>
      <c r="E29" s="37"/>
      <c r="F29" s="37"/>
      <c r="G29" s="37"/>
      <c r="H29" s="37"/>
      <c r="K29" s="23">
        <f>IF(D28&lt;100,0,1)</f>
        <v>0</v>
      </c>
      <c r="L29" s="23" t="str">
        <f>IF(D28&lt;100,"No hotel for events less than 100 miles away.","")</f>
        <v>No hotel for events less than 100 miles away.</v>
      </c>
    </row>
    <row r="30" spans="1:34" x14ac:dyDescent="0.25">
      <c r="B30" s="4" t="str">
        <f>"Common carrier fares "&amp;IF(H25="Common carrier"," - required"," - optional")</f>
        <v>Common carrier fares  - optional</v>
      </c>
      <c r="F30" s="4" t="s">
        <v>69</v>
      </c>
    </row>
    <row r="31" spans="1:34" ht="14.25" customHeight="1" x14ac:dyDescent="0.25">
      <c r="B31" s="74" t="s">
        <v>16</v>
      </c>
      <c r="C31" s="74"/>
      <c r="D31" s="18"/>
      <c r="F31" s="74" t="s">
        <v>21</v>
      </c>
      <c r="G31" s="74"/>
      <c r="H31" s="18"/>
      <c r="K31" s="23" t="s">
        <v>32</v>
      </c>
    </row>
    <row r="32" spans="1:34" ht="14.25" customHeight="1" x14ac:dyDescent="0.25">
      <c r="B32" s="74" t="s">
        <v>17</v>
      </c>
      <c r="C32" s="74"/>
      <c r="D32" s="18"/>
      <c r="F32" s="74" t="s">
        <v>23</v>
      </c>
      <c r="G32" s="74"/>
      <c r="H32" s="20"/>
      <c r="K32" s="23">
        <v>1.75</v>
      </c>
      <c r="L32" s="29">
        <f>K32*H33</f>
        <v>0</v>
      </c>
      <c r="M32" s="28">
        <f>L32*M14</f>
        <v>0</v>
      </c>
    </row>
    <row r="33" spans="1:13" ht="14.25" customHeight="1" x14ac:dyDescent="0.25">
      <c r="B33" s="75" t="s">
        <v>18</v>
      </c>
      <c r="C33" s="75"/>
      <c r="D33" s="20"/>
      <c r="F33" s="75" t="s">
        <v>24</v>
      </c>
      <c r="G33" s="75"/>
      <c r="H33" s="20"/>
      <c r="L33" s="23" t="str">
        <f>TEXT(K32*100,"0.00")&amp;"% of GSA lodging rate for "&amp;TEXT(M14,"0")&amp;" night(s)."</f>
        <v>175.00% of GSA lodging rate for 0 night(s).</v>
      </c>
    </row>
    <row r="34" spans="1:13" ht="14.25" customHeight="1" x14ac:dyDescent="0.25">
      <c r="B34" s="85" t="s">
        <v>61</v>
      </c>
      <c r="C34" s="85"/>
      <c r="D34" s="36"/>
    </row>
    <row r="35" spans="1:13" ht="14.25" customHeight="1" x14ac:dyDescent="0.25">
      <c r="B35" s="78" t="s">
        <v>20</v>
      </c>
      <c r="C35" s="79"/>
      <c r="D35" s="38" t="s">
        <v>19</v>
      </c>
      <c r="E35" s="1"/>
      <c r="F35" s="34" t="s">
        <v>64</v>
      </c>
      <c r="G35" s="1"/>
      <c r="H35" s="35" t="s">
        <v>22</v>
      </c>
    </row>
    <row r="36" spans="1:13" ht="5.25" customHeight="1" thickBot="1" x14ac:dyDescent="0.3">
      <c r="A36" s="37"/>
      <c r="B36" s="37"/>
      <c r="C36" s="37"/>
      <c r="D36" s="37"/>
      <c r="E36" s="37"/>
      <c r="F36" s="37"/>
      <c r="G36" s="37"/>
      <c r="H36" s="37"/>
    </row>
    <row r="37" spans="1:13" x14ac:dyDescent="0.25">
      <c r="B37" s="4" t="s">
        <v>29</v>
      </c>
    </row>
    <row r="38" spans="1:13" ht="14.25" customHeight="1" x14ac:dyDescent="0.25">
      <c r="C38" t="s">
        <v>28</v>
      </c>
      <c r="D38" s="6">
        <f>H7</f>
        <v>0</v>
      </c>
    </row>
    <row r="39" spans="1:13" ht="14.25" customHeight="1" x14ac:dyDescent="0.25">
      <c r="C39" t="s">
        <v>31</v>
      </c>
      <c r="D39" s="7">
        <f>IF(H25="Common carrier",MIN(D33,D34)*2,D28*2*K28+H28)</f>
        <v>0</v>
      </c>
      <c r="E39" s="7" t="str">
        <f>IF(H25="Common carrier","Round trip air/rail fare.",L28)</f>
        <v>Round trip mileage times GSA per mile rate of $0.55 plus tolls.</v>
      </c>
      <c r="L39" s="23" t="s">
        <v>41</v>
      </c>
    </row>
    <row r="40" spans="1:13" ht="14.25" customHeight="1" x14ac:dyDescent="0.25">
      <c r="C40" t="s">
        <v>30</v>
      </c>
      <c r="D40" s="8">
        <f>IF(E23="Yes",H23*M14,M32)*K29</f>
        <v>0</v>
      </c>
      <c r="E40" s="8" t="str">
        <f>IF(K29=0,L29,IF(E23="No",L33,N23))</f>
        <v>No hotel for events less than 100 miles away.</v>
      </c>
      <c r="L40" s="23" t="s">
        <v>39</v>
      </c>
    </row>
    <row r="41" spans="1:13" ht="14.25" customHeight="1" x14ac:dyDescent="0.25">
      <c r="C41" t="s">
        <v>33</v>
      </c>
      <c r="D41" s="8">
        <f>H32*O14</f>
        <v>0</v>
      </c>
      <c r="E41" t="str">
        <f>K19</f>
        <v xml:space="preserve"> 100% GSA rate for 0 full day(s) and 75% GSA rate for 1 travel day(s).</v>
      </c>
    </row>
    <row r="42" spans="1:13" ht="14.25" customHeight="1" x14ac:dyDescent="0.4">
      <c r="C42" t="s">
        <v>38</v>
      </c>
      <c r="D42" s="9">
        <f>K42*M42+IF(H25="Common carrier",L42,0)</f>
        <v>0</v>
      </c>
      <c r="E42" t="str">
        <f>IF(H25="Common carrier",L40,L39)</f>
        <v xml:space="preserve"> $25 per full day at destination.</v>
      </c>
      <c r="K42" s="23">
        <v>25</v>
      </c>
      <c r="L42" s="23">
        <v>100</v>
      </c>
      <c r="M42" s="23">
        <f>L14</f>
        <v>0</v>
      </c>
    </row>
    <row r="43" spans="1:13" ht="14.25" customHeight="1" x14ac:dyDescent="0.25">
      <c r="C43" s="4" t="s">
        <v>40</v>
      </c>
      <c r="D43" s="10">
        <f>SUM(D38:D42)</f>
        <v>0</v>
      </c>
    </row>
    <row r="44" spans="1:13" ht="5.25" customHeight="1" x14ac:dyDescent="0.25"/>
    <row r="45" spans="1:13" ht="14.25" customHeight="1" x14ac:dyDescent="0.25">
      <c r="C45" t="s">
        <v>53</v>
      </c>
      <c r="D45" s="6">
        <f>IF(H25="common carrier",D39,0)+D38</f>
        <v>0</v>
      </c>
      <c r="E45" t="s">
        <v>51</v>
      </c>
    </row>
    <row r="46" spans="1:13" ht="14.25" customHeight="1" x14ac:dyDescent="0.25">
      <c r="C46" t="s">
        <v>52</v>
      </c>
      <c r="D46" s="6">
        <f>D43-D45</f>
        <v>0</v>
      </c>
      <c r="E46" t="s">
        <v>54</v>
      </c>
    </row>
    <row r="47" spans="1:13" ht="5.25" customHeight="1" thickBot="1" x14ac:dyDescent="0.3">
      <c r="A47" s="37"/>
      <c r="B47" s="37"/>
      <c r="C47" s="37"/>
      <c r="D47" s="37"/>
      <c r="E47" s="37"/>
      <c r="F47" s="37"/>
      <c r="G47" s="37"/>
      <c r="H47" s="37"/>
    </row>
    <row r="48" spans="1:13" x14ac:dyDescent="0.25">
      <c r="B48" s="4" t="s">
        <v>58</v>
      </c>
    </row>
    <row r="49" spans="1:8" x14ac:dyDescent="0.25">
      <c r="C49" s="30" t="s">
        <v>57</v>
      </c>
      <c r="D49" s="89">
        <f>C4</f>
        <v>0</v>
      </c>
      <c r="E49" s="90"/>
      <c r="F49" s="30" t="s">
        <v>0</v>
      </c>
      <c r="G49" s="83"/>
      <c r="H49" s="84"/>
    </row>
    <row r="50" spans="1:8" ht="24.75" customHeight="1" x14ac:dyDescent="0.25">
      <c r="C50" s="31" t="s">
        <v>42</v>
      </c>
      <c r="D50" s="76" t="s">
        <v>66</v>
      </c>
      <c r="E50" s="77"/>
      <c r="F50" s="31" t="s">
        <v>42</v>
      </c>
      <c r="G50" s="76" t="s">
        <v>66</v>
      </c>
      <c r="H50" s="77"/>
    </row>
    <row r="51" spans="1:8" ht="15" customHeight="1" x14ac:dyDescent="0.25">
      <c r="C51" s="32" t="s">
        <v>63</v>
      </c>
      <c r="D51" s="82"/>
      <c r="E51" s="81"/>
      <c r="F51" s="32" t="s">
        <v>44</v>
      </c>
      <c r="G51" s="80"/>
      <c r="H51" s="81"/>
    </row>
    <row r="52" spans="1:8" ht="5.25" customHeight="1" x14ac:dyDescent="0.25">
      <c r="C52" s="11"/>
      <c r="D52" s="11"/>
      <c r="E52" s="11"/>
      <c r="F52" s="11"/>
      <c r="G52" s="11"/>
      <c r="H52" s="11"/>
    </row>
    <row r="53" spans="1:8" x14ac:dyDescent="0.25">
      <c r="C53" s="30" t="s">
        <v>0</v>
      </c>
      <c r="D53" s="83"/>
      <c r="E53" s="84"/>
      <c r="F53" s="30" t="s">
        <v>0</v>
      </c>
      <c r="G53" s="83"/>
      <c r="H53" s="84"/>
    </row>
    <row r="54" spans="1:8" ht="24.75" customHeight="1" x14ac:dyDescent="0.25">
      <c r="C54" s="31" t="s">
        <v>42</v>
      </c>
      <c r="D54" s="76" t="s">
        <v>67</v>
      </c>
      <c r="E54" s="77"/>
      <c r="F54" s="31" t="s">
        <v>42</v>
      </c>
      <c r="G54" s="76" t="s">
        <v>67</v>
      </c>
      <c r="H54" s="77"/>
    </row>
    <row r="55" spans="1:8" ht="15" customHeight="1" x14ac:dyDescent="0.25">
      <c r="C55" s="32" t="s">
        <v>44</v>
      </c>
      <c r="D55" s="80"/>
      <c r="E55" s="81"/>
      <c r="F55" s="32" t="s">
        <v>44</v>
      </c>
      <c r="G55" s="80"/>
      <c r="H55" s="81"/>
    </row>
    <row r="56" spans="1:8" ht="5.25" customHeight="1" x14ac:dyDescent="0.25">
      <c r="B56" s="48"/>
      <c r="C56" s="64"/>
      <c r="D56" s="64"/>
      <c r="E56" s="64"/>
      <c r="F56" s="64"/>
      <c r="G56" s="64"/>
      <c r="H56" s="64"/>
    </row>
    <row r="57" spans="1:8" x14ac:dyDescent="0.25">
      <c r="B57" s="48"/>
      <c r="C57" s="65" t="s">
        <v>85</v>
      </c>
      <c r="D57" s="63"/>
      <c r="E57" s="66" t="s">
        <v>86</v>
      </c>
      <c r="F57" s="63"/>
      <c r="G57" s="66" t="s">
        <v>87</v>
      </c>
      <c r="H57" s="63"/>
    </row>
    <row r="58" spans="1:8" ht="3" customHeight="1" thickBot="1" x14ac:dyDescent="0.3">
      <c r="B58" s="48"/>
      <c r="C58" s="48"/>
      <c r="D58" s="48"/>
      <c r="E58" s="48"/>
      <c r="F58" s="48"/>
      <c r="G58" s="48"/>
      <c r="H58" s="48"/>
    </row>
    <row r="59" spans="1:8" ht="15.75" thickBot="1" x14ac:dyDescent="0.3">
      <c r="A59" s="70" t="s">
        <v>56</v>
      </c>
      <c r="B59" s="71"/>
      <c r="C59" s="71"/>
      <c r="D59" s="71"/>
      <c r="E59" s="71"/>
      <c r="F59" s="71"/>
      <c r="G59" s="71"/>
      <c r="H59" s="72"/>
    </row>
  </sheetData>
  <sheetProtection sheet="1" objects="1" scenarios="1" selectLockedCells="1"/>
  <mergeCells count="42">
    <mergeCell ref="D10:H11"/>
    <mergeCell ref="D8:H9"/>
    <mergeCell ref="C10:C11"/>
    <mergeCell ref="D16:H16"/>
    <mergeCell ref="C3:D3"/>
    <mergeCell ref="E3:F3"/>
    <mergeCell ref="G3:H3"/>
    <mergeCell ref="C8:C9"/>
    <mergeCell ref="G4:H4"/>
    <mergeCell ref="C4:D4"/>
    <mergeCell ref="E4:F4"/>
    <mergeCell ref="D7:E7"/>
    <mergeCell ref="F7:G7"/>
    <mergeCell ref="E19:H19"/>
    <mergeCell ref="C23:D23"/>
    <mergeCell ref="F23:G23"/>
    <mergeCell ref="E20:H20"/>
    <mergeCell ref="C19:D19"/>
    <mergeCell ref="C20:D20"/>
    <mergeCell ref="G53:H53"/>
    <mergeCell ref="D53:E53"/>
    <mergeCell ref="D50:E50"/>
    <mergeCell ref="B34:C34"/>
    <mergeCell ref="C25:G25"/>
    <mergeCell ref="D49:E49"/>
    <mergeCell ref="G49:H49"/>
    <mergeCell ref="A59:H59"/>
    <mergeCell ref="F28:G28"/>
    <mergeCell ref="F31:G31"/>
    <mergeCell ref="F32:G32"/>
    <mergeCell ref="F33:G33"/>
    <mergeCell ref="G50:H50"/>
    <mergeCell ref="D54:E54"/>
    <mergeCell ref="B33:C33"/>
    <mergeCell ref="B35:C35"/>
    <mergeCell ref="B32:C32"/>
    <mergeCell ref="D55:E55"/>
    <mergeCell ref="G55:H55"/>
    <mergeCell ref="B31:C31"/>
    <mergeCell ref="G54:H54"/>
    <mergeCell ref="D51:E51"/>
    <mergeCell ref="G51:H51"/>
  </mergeCells>
  <phoneticPr fontId="15" type="noConversion"/>
  <dataValidations count="12">
    <dataValidation type="date" allowBlank="1" showInputMessage="1" showErrorMessage="1" sqref="E14">
      <formula1>E13</formula1>
      <formula2>65746</formula2>
    </dataValidation>
    <dataValidation type="whole" allowBlank="1" showInputMessage="1" showErrorMessage="1" sqref="H32:H33">
      <formula1>0</formula1>
      <formula2>1000</formula2>
    </dataValidation>
    <dataValidation type="whole" allowBlank="1" showInputMessage="1" showErrorMessage="1" sqref="D33:D34">
      <formula1>0</formula1>
      <formula2>10000</formula2>
    </dataValidation>
    <dataValidation type="list" allowBlank="1" showInputMessage="1" showErrorMessage="1" sqref="E23 E15 H15">
      <formula1>$K$23:$L$23</formula1>
    </dataValidation>
    <dataValidation type="decimal" allowBlank="1" showInputMessage="1" showErrorMessage="1" sqref="H23 H28">
      <formula1>0</formula1>
      <formula2>10000</formula2>
    </dataValidation>
    <dataValidation type="list" allowBlank="1" showInputMessage="1" showErrorMessage="1" sqref="H25">
      <formula1>$K$25:$L$25</formula1>
    </dataValidation>
    <dataValidation type="whole" allowBlank="1" showInputMessage="1" showErrorMessage="1" sqref="H21">
      <formula1>0</formula1>
      <formula2>99999</formula2>
    </dataValidation>
    <dataValidation type="date" allowBlank="1" showInputMessage="1" showErrorMessage="1" sqref="E13">
      <formula1>39814</formula1>
      <formula2>65746</formula2>
    </dataValidation>
    <dataValidation type="time" allowBlank="1" showInputMessage="1" showErrorMessage="1" sqref="H13:H14">
      <formula1>0</formula1>
      <formula2>0.999305555555556</formula2>
    </dataValidation>
    <dataValidation type="whole" allowBlank="1" showInputMessage="1" showErrorMessage="1" sqref="H7">
      <formula1>0</formula1>
      <formula2>100000</formula2>
    </dataValidation>
    <dataValidation type="textLength" allowBlank="1" showInputMessage="1" showErrorMessage="1" errorTitle="Too many characters" error="Limit of 20 characters - drop titles, suffixes and use first initial to shorten if necessary." sqref="C4:D4">
      <formula1>0</formula1>
      <formula2>25</formula2>
    </dataValidation>
    <dataValidation type="textLength" allowBlank="1" showInputMessage="1" showErrorMessage="1" errorTitle="30 character limit" error="This field is limited to 30 characters." sqref="D7:E7">
      <formula1>0</formula1>
      <formula2>30</formula2>
    </dataValidation>
  </dataValidations>
  <hyperlinks>
    <hyperlink ref="D35" r:id="rId1"/>
    <hyperlink ref="H35" r:id="rId2"/>
  </hyperlinks>
  <printOptions horizontalCentered="1" verticalCentered="1"/>
  <pageMargins left="0.25" right="0.25" top="0.25" bottom="0.25" header="0" footer="0"/>
  <pageSetup orientation="portrait" horizont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="85" zoomScaleNormal="115" workbookViewId="0">
      <selection activeCell="B5" sqref="B5"/>
    </sheetView>
  </sheetViews>
  <sheetFormatPr defaultRowHeight="15" x14ac:dyDescent="0.25"/>
  <cols>
    <col min="1" max="1" width="13.140625" style="48" customWidth="1"/>
    <col min="2" max="2" width="20.28515625" style="48" customWidth="1"/>
    <col min="3" max="3" width="13.140625" style="48" bestFit="1" customWidth="1"/>
    <col min="4" max="4" width="104.7109375" style="48" customWidth="1"/>
    <col min="5" max="5" width="9" style="48" customWidth="1"/>
    <col min="6" max="6" width="9.140625" style="48"/>
    <col min="7" max="7" width="10.28515625" style="48" bestFit="1" customWidth="1"/>
    <col min="8" max="8" width="21.140625" style="48" bestFit="1" customWidth="1"/>
    <col min="9" max="9" width="9.42578125" style="48" bestFit="1" customWidth="1"/>
    <col min="10" max="10" width="7.42578125" style="48" bestFit="1" customWidth="1"/>
    <col min="11" max="11" width="12.28515625" style="48" bestFit="1" customWidth="1"/>
    <col min="12" max="16384" width="9.140625" style="48"/>
  </cols>
  <sheetData>
    <row r="1" spans="1:11" ht="15.75" thickBot="1" x14ac:dyDescent="0.3">
      <c r="A1" s="107" t="str">
        <f>Proposal!C4&amp;" - "&amp;Proposal!D7&amp;" reimbursement request - receipts detail"</f>
        <v xml:space="preserve"> -  reimbursement request - receipts detail</v>
      </c>
      <c r="B1" s="107"/>
      <c r="C1" s="107"/>
      <c r="D1" s="107"/>
    </row>
    <row r="2" spans="1:11" x14ac:dyDescent="0.25">
      <c r="A2" s="104" t="s">
        <v>84</v>
      </c>
      <c r="B2" s="104"/>
      <c r="C2" s="104"/>
      <c r="D2" s="104"/>
    </row>
    <row r="3" spans="1:11" x14ac:dyDescent="0.25">
      <c r="A3" s="105"/>
      <c r="B3" s="105"/>
      <c r="C3" s="105"/>
      <c r="D3" s="105"/>
    </row>
    <row r="4" spans="1:11" x14ac:dyDescent="0.25">
      <c r="A4" s="59" t="s">
        <v>73</v>
      </c>
      <c r="B4" s="59" t="s">
        <v>81</v>
      </c>
      <c r="C4" s="60" t="s">
        <v>70</v>
      </c>
      <c r="D4" s="59" t="s">
        <v>82</v>
      </c>
      <c r="G4" s="48" t="str">
        <f>'Category totals'!A3</f>
        <v>Event fee</v>
      </c>
      <c r="H4" s="48" t="str">
        <f>'Category totals'!A4</f>
        <v>Travel to destination</v>
      </c>
      <c r="I4" s="48" t="str">
        <f>'Category totals'!A5</f>
        <v>Lodging</v>
      </c>
      <c r="J4" s="48" t="str">
        <f>'Category totals'!A6</f>
        <v>Meals</v>
      </c>
      <c r="K4" s="48" t="str">
        <f>'Category totals'!A7</f>
        <v>Local travel</v>
      </c>
    </row>
    <row r="5" spans="1:11" x14ac:dyDescent="0.25">
      <c r="A5" s="59">
        <v>1</v>
      </c>
      <c r="B5" s="13"/>
      <c r="C5" s="12"/>
      <c r="D5" s="13"/>
      <c r="G5" s="48">
        <f t="shared" ref="G5:K14" si="0">IF($B5=G$4,$C5,0)</f>
        <v>0</v>
      </c>
      <c r="H5" s="48">
        <f t="shared" si="0"/>
        <v>0</v>
      </c>
      <c r="I5" s="48">
        <f t="shared" si="0"/>
        <v>0</v>
      </c>
      <c r="J5" s="48">
        <f t="shared" si="0"/>
        <v>0</v>
      </c>
      <c r="K5" s="48">
        <f t="shared" si="0"/>
        <v>0</v>
      </c>
    </row>
    <row r="6" spans="1:11" x14ac:dyDescent="0.25">
      <c r="A6" s="59">
        <f>A5+1</f>
        <v>2</v>
      </c>
      <c r="B6" s="13"/>
      <c r="C6" s="12"/>
      <c r="D6" s="13"/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  <c r="K6" s="48">
        <f t="shared" si="0"/>
        <v>0</v>
      </c>
    </row>
    <row r="7" spans="1:11" x14ac:dyDescent="0.25">
      <c r="A7" s="59">
        <f t="shared" ref="A7:A32" si="1">A6+1</f>
        <v>3</v>
      </c>
      <c r="B7" s="13"/>
      <c r="C7" s="12"/>
      <c r="D7" s="13"/>
      <c r="G7" s="48">
        <f t="shared" si="0"/>
        <v>0</v>
      </c>
      <c r="H7" s="48">
        <f t="shared" si="0"/>
        <v>0</v>
      </c>
      <c r="I7" s="48">
        <f t="shared" si="0"/>
        <v>0</v>
      </c>
      <c r="J7" s="48">
        <f t="shared" si="0"/>
        <v>0</v>
      </c>
      <c r="K7" s="48">
        <f t="shared" si="0"/>
        <v>0</v>
      </c>
    </row>
    <row r="8" spans="1:11" x14ac:dyDescent="0.25">
      <c r="A8" s="59">
        <f t="shared" si="1"/>
        <v>4</v>
      </c>
      <c r="B8" s="13"/>
      <c r="C8" s="12"/>
      <c r="D8" s="13"/>
      <c r="G8" s="48">
        <f t="shared" si="0"/>
        <v>0</v>
      </c>
      <c r="H8" s="48">
        <f t="shared" si="0"/>
        <v>0</v>
      </c>
      <c r="I8" s="48">
        <f t="shared" si="0"/>
        <v>0</v>
      </c>
      <c r="J8" s="48">
        <f t="shared" si="0"/>
        <v>0</v>
      </c>
      <c r="K8" s="48">
        <f t="shared" si="0"/>
        <v>0</v>
      </c>
    </row>
    <row r="9" spans="1:11" x14ac:dyDescent="0.25">
      <c r="A9" s="59">
        <f t="shared" si="1"/>
        <v>5</v>
      </c>
      <c r="B9" s="13"/>
      <c r="C9" s="12"/>
      <c r="D9" s="13"/>
      <c r="G9" s="48">
        <f t="shared" si="0"/>
        <v>0</v>
      </c>
      <c r="H9" s="48">
        <f t="shared" si="0"/>
        <v>0</v>
      </c>
      <c r="I9" s="48">
        <f t="shared" si="0"/>
        <v>0</v>
      </c>
      <c r="J9" s="48">
        <f t="shared" si="0"/>
        <v>0</v>
      </c>
      <c r="K9" s="48">
        <f t="shared" si="0"/>
        <v>0</v>
      </c>
    </row>
    <row r="10" spans="1:11" x14ac:dyDescent="0.25">
      <c r="A10" s="59">
        <f t="shared" si="1"/>
        <v>6</v>
      </c>
      <c r="B10" s="13"/>
      <c r="C10" s="12"/>
      <c r="D10" s="13"/>
      <c r="G10" s="48">
        <f t="shared" si="0"/>
        <v>0</v>
      </c>
      <c r="H10" s="48">
        <f t="shared" si="0"/>
        <v>0</v>
      </c>
      <c r="I10" s="48">
        <f t="shared" si="0"/>
        <v>0</v>
      </c>
      <c r="J10" s="48">
        <f t="shared" si="0"/>
        <v>0</v>
      </c>
      <c r="K10" s="48">
        <f t="shared" si="0"/>
        <v>0</v>
      </c>
    </row>
    <row r="11" spans="1:11" x14ac:dyDescent="0.25">
      <c r="A11" s="59">
        <f t="shared" si="1"/>
        <v>7</v>
      </c>
      <c r="B11" s="13"/>
      <c r="C11" s="12"/>
      <c r="D11" s="13"/>
      <c r="G11" s="48">
        <f t="shared" si="0"/>
        <v>0</v>
      </c>
      <c r="H11" s="48">
        <f t="shared" si="0"/>
        <v>0</v>
      </c>
      <c r="I11" s="48">
        <f t="shared" si="0"/>
        <v>0</v>
      </c>
      <c r="J11" s="48">
        <f t="shared" si="0"/>
        <v>0</v>
      </c>
      <c r="K11" s="48">
        <f t="shared" si="0"/>
        <v>0</v>
      </c>
    </row>
    <row r="12" spans="1:11" x14ac:dyDescent="0.25">
      <c r="A12" s="59">
        <f t="shared" si="1"/>
        <v>8</v>
      </c>
      <c r="B12" s="13"/>
      <c r="C12" s="12"/>
      <c r="D12" s="13"/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  <c r="K12" s="48">
        <f t="shared" si="0"/>
        <v>0</v>
      </c>
    </row>
    <row r="13" spans="1:11" x14ac:dyDescent="0.25">
      <c r="A13" s="59">
        <f t="shared" si="1"/>
        <v>9</v>
      </c>
      <c r="B13" s="13"/>
      <c r="C13" s="12"/>
      <c r="D13" s="13"/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</row>
    <row r="14" spans="1:11" x14ac:dyDescent="0.25">
      <c r="A14" s="59">
        <f t="shared" si="1"/>
        <v>10</v>
      </c>
      <c r="B14" s="13"/>
      <c r="C14" s="12"/>
      <c r="D14" s="13"/>
      <c r="G14" s="48">
        <f t="shared" si="0"/>
        <v>0</v>
      </c>
      <c r="H14" s="48">
        <f t="shared" si="0"/>
        <v>0</v>
      </c>
      <c r="I14" s="48">
        <f t="shared" si="0"/>
        <v>0</v>
      </c>
      <c r="J14" s="48">
        <f t="shared" si="0"/>
        <v>0</v>
      </c>
      <c r="K14" s="48">
        <f t="shared" si="0"/>
        <v>0</v>
      </c>
    </row>
    <row r="15" spans="1:11" x14ac:dyDescent="0.25">
      <c r="A15" s="59">
        <f t="shared" si="1"/>
        <v>11</v>
      </c>
      <c r="B15" s="13"/>
      <c r="C15" s="12"/>
      <c r="D15" s="13"/>
      <c r="G15" s="48">
        <f t="shared" ref="G15:K24" si="2">IF($B15=G$4,$C15,0)</f>
        <v>0</v>
      </c>
      <c r="H15" s="48">
        <f t="shared" si="2"/>
        <v>0</v>
      </c>
      <c r="I15" s="48">
        <f t="shared" si="2"/>
        <v>0</v>
      </c>
      <c r="J15" s="48">
        <f t="shared" si="2"/>
        <v>0</v>
      </c>
      <c r="K15" s="48">
        <f t="shared" si="2"/>
        <v>0</v>
      </c>
    </row>
    <row r="16" spans="1:11" x14ac:dyDescent="0.25">
      <c r="A16" s="59">
        <f t="shared" si="1"/>
        <v>12</v>
      </c>
      <c r="B16" s="13"/>
      <c r="C16" s="12"/>
      <c r="D16" s="13"/>
      <c r="G16" s="48">
        <f t="shared" si="2"/>
        <v>0</v>
      </c>
      <c r="H16" s="48">
        <f t="shared" si="2"/>
        <v>0</v>
      </c>
      <c r="I16" s="48">
        <f t="shared" si="2"/>
        <v>0</v>
      </c>
      <c r="J16" s="48">
        <f t="shared" si="2"/>
        <v>0</v>
      </c>
      <c r="K16" s="48">
        <f t="shared" si="2"/>
        <v>0</v>
      </c>
    </row>
    <row r="17" spans="1:11" x14ac:dyDescent="0.25">
      <c r="A17" s="59">
        <f t="shared" si="1"/>
        <v>13</v>
      </c>
      <c r="B17" s="13"/>
      <c r="C17" s="12"/>
      <c r="D17" s="13"/>
      <c r="G17" s="48">
        <f t="shared" si="2"/>
        <v>0</v>
      </c>
      <c r="H17" s="48">
        <f t="shared" si="2"/>
        <v>0</v>
      </c>
      <c r="I17" s="48">
        <f t="shared" si="2"/>
        <v>0</v>
      </c>
      <c r="J17" s="48">
        <f t="shared" si="2"/>
        <v>0</v>
      </c>
      <c r="K17" s="48">
        <f t="shared" si="2"/>
        <v>0</v>
      </c>
    </row>
    <row r="18" spans="1:11" x14ac:dyDescent="0.25">
      <c r="A18" s="59">
        <f t="shared" si="1"/>
        <v>14</v>
      </c>
      <c r="B18" s="13"/>
      <c r="C18" s="12"/>
      <c r="D18" s="13"/>
      <c r="G18" s="48">
        <f t="shared" si="2"/>
        <v>0</v>
      </c>
      <c r="H18" s="48">
        <f t="shared" si="2"/>
        <v>0</v>
      </c>
      <c r="I18" s="48">
        <f t="shared" si="2"/>
        <v>0</v>
      </c>
      <c r="J18" s="48">
        <f t="shared" si="2"/>
        <v>0</v>
      </c>
      <c r="K18" s="48">
        <f t="shared" si="2"/>
        <v>0</v>
      </c>
    </row>
    <row r="19" spans="1:11" x14ac:dyDescent="0.25">
      <c r="A19" s="59">
        <f t="shared" si="1"/>
        <v>15</v>
      </c>
      <c r="B19" s="13"/>
      <c r="C19" s="12"/>
      <c r="D19" s="13"/>
      <c r="G19" s="48">
        <f t="shared" si="2"/>
        <v>0</v>
      </c>
      <c r="H19" s="48">
        <f t="shared" si="2"/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</row>
    <row r="20" spans="1:11" x14ac:dyDescent="0.25">
      <c r="A20" s="59">
        <f t="shared" si="1"/>
        <v>16</v>
      </c>
      <c r="B20" s="13"/>
      <c r="C20" s="12"/>
      <c r="D20" s="13"/>
      <c r="G20" s="48">
        <f t="shared" si="2"/>
        <v>0</v>
      </c>
      <c r="H20" s="48">
        <f t="shared" si="2"/>
        <v>0</v>
      </c>
      <c r="I20" s="48">
        <f t="shared" si="2"/>
        <v>0</v>
      </c>
      <c r="J20" s="48">
        <f t="shared" si="2"/>
        <v>0</v>
      </c>
      <c r="K20" s="48">
        <f t="shared" si="2"/>
        <v>0</v>
      </c>
    </row>
    <row r="21" spans="1:11" x14ac:dyDescent="0.25">
      <c r="A21" s="59">
        <f t="shared" si="1"/>
        <v>17</v>
      </c>
      <c r="B21" s="13"/>
      <c r="C21" s="12"/>
      <c r="D21" s="13"/>
      <c r="G21" s="48">
        <f t="shared" si="2"/>
        <v>0</v>
      </c>
      <c r="H21" s="48">
        <f t="shared" si="2"/>
        <v>0</v>
      </c>
      <c r="I21" s="48">
        <f t="shared" si="2"/>
        <v>0</v>
      </c>
      <c r="J21" s="48">
        <f t="shared" si="2"/>
        <v>0</v>
      </c>
      <c r="K21" s="48">
        <f t="shared" si="2"/>
        <v>0</v>
      </c>
    </row>
    <row r="22" spans="1:11" x14ac:dyDescent="0.25">
      <c r="A22" s="59">
        <f t="shared" si="1"/>
        <v>18</v>
      </c>
      <c r="B22" s="13"/>
      <c r="C22" s="12"/>
      <c r="D22" s="13"/>
      <c r="G22" s="48">
        <f t="shared" si="2"/>
        <v>0</v>
      </c>
      <c r="H22" s="48">
        <f t="shared" si="2"/>
        <v>0</v>
      </c>
      <c r="I22" s="48">
        <f t="shared" si="2"/>
        <v>0</v>
      </c>
      <c r="J22" s="48">
        <f t="shared" si="2"/>
        <v>0</v>
      </c>
      <c r="K22" s="48">
        <f t="shared" si="2"/>
        <v>0</v>
      </c>
    </row>
    <row r="23" spans="1:11" x14ac:dyDescent="0.25">
      <c r="A23" s="59">
        <f t="shared" si="1"/>
        <v>19</v>
      </c>
      <c r="B23" s="13"/>
      <c r="C23" s="12"/>
      <c r="D23" s="13"/>
      <c r="G23" s="48">
        <f t="shared" si="2"/>
        <v>0</v>
      </c>
      <c r="H23" s="48">
        <f t="shared" si="2"/>
        <v>0</v>
      </c>
      <c r="I23" s="48">
        <f t="shared" si="2"/>
        <v>0</v>
      </c>
      <c r="J23" s="48">
        <f t="shared" si="2"/>
        <v>0</v>
      </c>
      <c r="K23" s="48">
        <f t="shared" si="2"/>
        <v>0</v>
      </c>
    </row>
    <row r="24" spans="1:11" x14ac:dyDescent="0.25">
      <c r="A24" s="59">
        <f t="shared" si="1"/>
        <v>20</v>
      </c>
      <c r="B24" s="13"/>
      <c r="C24" s="12"/>
      <c r="D24" s="13"/>
      <c r="G24" s="48">
        <f t="shared" si="2"/>
        <v>0</v>
      </c>
      <c r="H24" s="48">
        <f t="shared" si="2"/>
        <v>0</v>
      </c>
      <c r="I24" s="48">
        <f t="shared" si="2"/>
        <v>0</v>
      </c>
      <c r="J24" s="48">
        <f t="shared" si="2"/>
        <v>0</v>
      </c>
      <c r="K24" s="48">
        <f t="shared" si="2"/>
        <v>0</v>
      </c>
    </row>
    <row r="25" spans="1:11" x14ac:dyDescent="0.25">
      <c r="A25" s="59">
        <f t="shared" si="1"/>
        <v>21</v>
      </c>
      <c r="B25" s="13"/>
      <c r="C25" s="12"/>
      <c r="D25" s="13"/>
      <c r="G25" s="48">
        <f t="shared" ref="G25:K34" si="3">IF($B25=G$4,$C25,0)</f>
        <v>0</v>
      </c>
      <c r="H25" s="48">
        <f t="shared" si="3"/>
        <v>0</v>
      </c>
      <c r="I25" s="48">
        <f t="shared" si="3"/>
        <v>0</v>
      </c>
      <c r="J25" s="48">
        <f t="shared" si="3"/>
        <v>0</v>
      </c>
      <c r="K25" s="48">
        <f t="shared" si="3"/>
        <v>0</v>
      </c>
    </row>
    <row r="26" spans="1:11" x14ac:dyDescent="0.25">
      <c r="A26" s="59">
        <f t="shared" si="1"/>
        <v>22</v>
      </c>
      <c r="B26" s="13"/>
      <c r="C26" s="12"/>
      <c r="D26" s="13"/>
      <c r="G26" s="48">
        <f t="shared" si="3"/>
        <v>0</v>
      </c>
      <c r="H26" s="48">
        <f t="shared" si="3"/>
        <v>0</v>
      </c>
      <c r="I26" s="48">
        <f t="shared" si="3"/>
        <v>0</v>
      </c>
      <c r="J26" s="48">
        <f t="shared" si="3"/>
        <v>0</v>
      </c>
      <c r="K26" s="48">
        <f t="shared" si="3"/>
        <v>0</v>
      </c>
    </row>
    <row r="27" spans="1:11" x14ac:dyDescent="0.25">
      <c r="A27" s="59">
        <f t="shared" si="1"/>
        <v>23</v>
      </c>
      <c r="B27" s="13"/>
      <c r="C27" s="12"/>
      <c r="D27" s="13"/>
      <c r="G27" s="48">
        <f t="shared" si="3"/>
        <v>0</v>
      </c>
      <c r="H27" s="48">
        <f t="shared" si="3"/>
        <v>0</v>
      </c>
      <c r="I27" s="48">
        <f t="shared" si="3"/>
        <v>0</v>
      </c>
      <c r="J27" s="48">
        <f t="shared" si="3"/>
        <v>0</v>
      </c>
      <c r="K27" s="48">
        <f t="shared" si="3"/>
        <v>0</v>
      </c>
    </row>
    <row r="28" spans="1:11" x14ac:dyDescent="0.25">
      <c r="A28" s="59">
        <f t="shared" si="1"/>
        <v>24</v>
      </c>
      <c r="B28" s="13"/>
      <c r="C28" s="12"/>
      <c r="D28" s="13"/>
      <c r="G28" s="48">
        <f t="shared" si="3"/>
        <v>0</v>
      </c>
      <c r="H28" s="48">
        <f t="shared" si="3"/>
        <v>0</v>
      </c>
      <c r="I28" s="48">
        <f t="shared" si="3"/>
        <v>0</v>
      </c>
      <c r="J28" s="48">
        <f t="shared" si="3"/>
        <v>0</v>
      </c>
      <c r="K28" s="48">
        <f t="shared" si="3"/>
        <v>0</v>
      </c>
    </row>
    <row r="29" spans="1:11" x14ac:dyDescent="0.25">
      <c r="A29" s="59">
        <f t="shared" si="1"/>
        <v>25</v>
      </c>
      <c r="B29" s="13"/>
      <c r="C29" s="12"/>
      <c r="D29" s="13"/>
      <c r="G29" s="48">
        <f t="shared" si="3"/>
        <v>0</v>
      </c>
      <c r="H29" s="48">
        <f t="shared" si="3"/>
        <v>0</v>
      </c>
      <c r="I29" s="48">
        <f t="shared" si="3"/>
        <v>0</v>
      </c>
      <c r="J29" s="48">
        <f t="shared" si="3"/>
        <v>0</v>
      </c>
      <c r="K29" s="48">
        <f t="shared" si="3"/>
        <v>0</v>
      </c>
    </row>
    <row r="30" spans="1:11" x14ac:dyDescent="0.25">
      <c r="A30" s="59">
        <f t="shared" si="1"/>
        <v>26</v>
      </c>
      <c r="B30" s="13"/>
      <c r="C30" s="12"/>
      <c r="D30" s="13"/>
      <c r="G30" s="48">
        <f t="shared" si="3"/>
        <v>0</v>
      </c>
      <c r="H30" s="48">
        <f t="shared" si="3"/>
        <v>0</v>
      </c>
      <c r="I30" s="48">
        <f t="shared" si="3"/>
        <v>0</v>
      </c>
      <c r="J30" s="48">
        <f t="shared" si="3"/>
        <v>0</v>
      </c>
      <c r="K30" s="48">
        <f t="shared" si="3"/>
        <v>0</v>
      </c>
    </row>
    <row r="31" spans="1:11" x14ac:dyDescent="0.25">
      <c r="A31" s="59">
        <f t="shared" si="1"/>
        <v>27</v>
      </c>
      <c r="B31" s="13"/>
      <c r="C31" s="12"/>
      <c r="D31" s="13"/>
      <c r="G31" s="48">
        <f t="shared" si="3"/>
        <v>0</v>
      </c>
      <c r="H31" s="48">
        <f t="shared" si="3"/>
        <v>0</v>
      </c>
      <c r="I31" s="48">
        <f t="shared" si="3"/>
        <v>0</v>
      </c>
      <c r="J31" s="48">
        <f t="shared" si="3"/>
        <v>0</v>
      </c>
      <c r="K31" s="48">
        <f t="shared" si="3"/>
        <v>0</v>
      </c>
    </row>
    <row r="32" spans="1:11" x14ac:dyDescent="0.25">
      <c r="A32" s="59">
        <f t="shared" si="1"/>
        <v>28</v>
      </c>
      <c r="B32" s="13"/>
      <c r="C32" s="12"/>
      <c r="D32" s="13"/>
      <c r="G32" s="48">
        <f t="shared" si="3"/>
        <v>0</v>
      </c>
      <c r="H32" s="48">
        <f t="shared" si="3"/>
        <v>0</v>
      </c>
      <c r="I32" s="48">
        <f t="shared" si="3"/>
        <v>0</v>
      </c>
      <c r="J32" s="48">
        <f t="shared" si="3"/>
        <v>0</v>
      </c>
      <c r="K32" s="48">
        <f t="shared" si="3"/>
        <v>0</v>
      </c>
    </row>
    <row r="33" spans="1:11" x14ac:dyDescent="0.25">
      <c r="A33" s="59">
        <f t="shared" ref="A33:A44" si="4">A32+1</f>
        <v>29</v>
      </c>
      <c r="B33" s="13"/>
      <c r="C33" s="12"/>
      <c r="D33" s="13"/>
      <c r="G33" s="48">
        <f t="shared" si="3"/>
        <v>0</v>
      </c>
      <c r="H33" s="48">
        <f t="shared" si="3"/>
        <v>0</v>
      </c>
      <c r="I33" s="48">
        <f t="shared" si="3"/>
        <v>0</v>
      </c>
      <c r="J33" s="48">
        <f t="shared" si="3"/>
        <v>0</v>
      </c>
      <c r="K33" s="48">
        <f t="shared" si="3"/>
        <v>0</v>
      </c>
    </row>
    <row r="34" spans="1:11" x14ac:dyDescent="0.25">
      <c r="A34" s="59">
        <f t="shared" si="4"/>
        <v>30</v>
      </c>
      <c r="B34" s="13"/>
      <c r="C34" s="12"/>
      <c r="D34" s="13"/>
      <c r="G34" s="48">
        <f t="shared" si="3"/>
        <v>0</v>
      </c>
      <c r="H34" s="48">
        <f t="shared" si="3"/>
        <v>0</v>
      </c>
      <c r="I34" s="48">
        <f t="shared" si="3"/>
        <v>0</v>
      </c>
      <c r="J34" s="48">
        <f t="shared" si="3"/>
        <v>0</v>
      </c>
      <c r="K34" s="48">
        <f t="shared" si="3"/>
        <v>0</v>
      </c>
    </row>
    <row r="35" spans="1:11" x14ac:dyDescent="0.25">
      <c r="A35" s="59">
        <f t="shared" si="4"/>
        <v>31</v>
      </c>
      <c r="B35" s="13"/>
      <c r="C35" s="12"/>
      <c r="D35" s="13"/>
      <c r="G35" s="48">
        <f t="shared" ref="G35:K44" si="5">IF($B35=G$4,$C35,0)</f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</row>
    <row r="36" spans="1:11" x14ac:dyDescent="0.25">
      <c r="A36" s="59">
        <f t="shared" si="4"/>
        <v>32</v>
      </c>
      <c r="B36" s="13"/>
      <c r="C36" s="12"/>
      <c r="D36" s="13"/>
      <c r="G36" s="48">
        <f t="shared" si="5"/>
        <v>0</v>
      </c>
      <c r="H36" s="48">
        <f t="shared" si="5"/>
        <v>0</v>
      </c>
      <c r="I36" s="48">
        <f t="shared" si="5"/>
        <v>0</v>
      </c>
      <c r="J36" s="48">
        <f t="shared" si="5"/>
        <v>0</v>
      </c>
      <c r="K36" s="48">
        <f t="shared" si="5"/>
        <v>0</v>
      </c>
    </row>
    <row r="37" spans="1:11" x14ac:dyDescent="0.25">
      <c r="A37" s="59">
        <f t="shared" si="4"/>
        <v>33</v>
      </c>
      <c r="B37" s="13"/>
      <c r="C37" s="12"/>
      <c r="D37" s="13"/>
      <c r="G37" s="48">
        <f t="shared" si="5"/>
        <v>0</v>
      </c>
      <c r="H37" s="48">
        <f t="shared" si="5"/>
        <v>0</v>
      </c>
      <c r="I37" s="48">
        <f t="shared" si="5"/>
        <v>0</v>
      </c>
      <c r="J37" s="48">
        <f t="shared" si="5"/>
        <v>0</v>
      </c>
      <c r="K37" s="48">
        <f t="shared" si="5"/>
        <v>0</v>
      </c>
    </row>
    <row r="38" spans="1:11" x14ac:dyDescent="0.25">
      <c r="A38" s="59">
        <f t="shared" si="4"/>
        <v>34</v>
      </c>
      <c r="B38" s="13"/>
      <c r="C38" s="12"/>
      <c r="D38" s="13"/>
      <c r="G38" s="48">
        <f t="shared" si="5"/>
        <v>0</v>
      </c>
      <c r="H38" s="48">
        <f t="shared" si="5"/>
        <v>0</v>
      </c>
      <c r="I38" s="48">
        <f t="shared" si="5"/>
        <v>0</v>
      </c>
      <c r="J38" s="48">
        <f t="shared" si="5"/>
        <v>0</v>
      </c>
      <c r="K38" s="48">
        <f t="shared" si="5"/>
        <v>0</v>
      </c>
    </row>
    <row r="39" spans="1:11" x14ac:dyDescent="0.25">
      <c r="A39" s="59">
        <f t="shared" si="4"/>
        <v>35</v>
      </c>
      <c r="B39" s="13"/>
      <c r="C39" s="12"/>
      <c r="D39" s="13"/>
      <c r="G39" s="48">
        <f t="shared" si="5"/>
        <v>0</v>
      </c>
      <c r="H39" s="48">
        <f t="shared" si="5"/>
        <v>0</v>
      </c>
      <c r="I39" s="48">
        <f t="shared" si="5"/>
        <v>0</v>
      </c>
      <c r="J39" s="48">
        <f t="shared" si="5"/>
        <v>0</v>
      </c>
      <c r="K39" s="48">
        <f t="shared" si="5"/>
        <v>0</v>
      </c>
    </row>
    <row r="40" spans="1:11" x14ac:dyDescent="0.25">
      <c r="A40" s="59">
        <f t="shared" si="4"/>
        <v>36</v>
      </c>
      <c r="B40" s="13"/>
      <c r="C40" s="12"/>
      <c r="D40" s="13"/>
      <c r="G40" s="48">
        <f t="shared" si="5"/>
        <v>0</v>
      </c>
      <c r="H40" s="48">
        <f t="shared" si="5"/>
        <v>0</v>
      </c>
      <c r="I40" s="48">
        <f t="shared" si="5"/>
        <v>0</v>
      </c>
      <c r="J40" s="48">
        <f t="shared" si="5"/>
        <v>0</v>
      </c>
      <c r="K40" s="48">
        <f t="shared" si="5"/>
        <v>0</v>
      </c>
    </row>
    <row r="41" spans="1:11" x14ac:dyDescent="0.25">
      <c r="A41" s="59">
        <f t="shared" si="4"/>
        <v>37</v>
      </c>
      <c r="B41" s="13"/>
      <c r="C41" s="12"/>
      <c r="D41" s="13"/>
      <c r="G41" s="48">
        <f t="shared" si="5"/>
        <v>0</v>
      </c>
      <c r="H41" s="48">
        <f t="shared" si="5"/>
        <v>0</v>
      </c>
      <c r="I41" s="48">
        <f t="shared" si="5"/>
        <v>0</v>
      </c>
      <c r="J41" s="48">
        <f t="shared" si="5"/>
        <v>0</v>
      </c>
      <c r="K41" s="48">
        <f t="shared" si="5"/>
        <v>0</v>
      </c>
    </row>
    <row r="42" spans="1:11" x14ac:dyDescent="0.25">
      <c r="A42" s="59">
        <f t="shared" si="4"/>
        <v>38</v>
      </c>
      <c r="B42" s="13"/>
      <c r="C42" s="12"/>
      <c r="D42" s="13"/>
      <c r="G42" s="48">
        <f t="shared" si="5"/>
        <v>0</v>
      </c>
      <c r="H42" s="48">
        <f t="shared" si="5"/>
        <v>0</v>
      </c>
      <c r="I42" s="48">
        <f t="shared" si="5"/>
        <v>0</v>
      </c>
      <c r="J42" s="48">
        <f t="shared" si="5"/>
        <v>0</v>
      </c>
      <c r="K42" s="48">
        <f t="shared" si="5"/>
        <v>0</v>
      </c>
    </row>
    <row r="43" spans="1:11" x14ac:dyDescent="0.25">
      <c r="A43" s="59">
        <f t="shared" si="4"/>
        <v>39</v>
      </c>
      <c r="B43" s="13"/>
      <c r="C43" s="12"/>
      <c r="D43" s="13"/>
      <c r="G43" s="48">
        <f t="shared" si="5"/>
        <v>0</v>
      </c>
      <c r="H43" s="48">
        <f t="shared" si="5"/>
        <v>0</v>
      </c>
      <c r="I43" s="48">
        <f t="shared" si="5"/>
        <v>0</v>
      </c>
      <c r="J43" s="48">
        <f t="shared" si="5"/>
        <v>0</v>
      </c>
      <c r="K43" s="48">
        <f t="shared" si="5"/>
        <v>0</v>
      </c>
    </row>
    <row r="44" spans="1:11" x14ac:dyDescent="0.25">
      <c r="A44" s="59">
        <f t="shared" si="4"/>
        <v>40</v>
      </c>
      <c r="B44" s="13"/>
      <c r="C44" s="12"/>
      <c r="D44" s="13"/>
      <c r="G44" s="62">
        <f t="shared" si="5"/>
        <v>0</v>
      </c>
      <c r="H44" s="62">
        <f t="shared" si="5"/>
        <v>0</v>
      </c>
      <c r="I44" s="62">
        <f t="shared" si="5"/>
        <v>0</v>
      </c>
      <c r="J44" s="62">
        <f t="shared" si="5"/>
        <v>0</v>
      </c>
      <c r="K44" s="62">
        <f t="shared" si="5"/>
        <v>0</v>
      </c>
    </row>
    <row r="45" spans="1:11" x14ac:dyDescent="0.25">
      <c r="C45" s="61">
        <f>SUM(C5:C44)</f>
        <v>0</v>
      </c>
      <c r="G45" s="48">
        <f>SUM(G5:G44)</f>
        <v>0</v>
      </c>
      <c r="H45" s="48">
        <f>SUM(H5:H44)</f>
        <v>0</v>
      </c>
      <c r="I45" s="48">
        <f>SUM(I5:I44)</f>
        <v>0</v>
      </c>
      <c r="J45" s="48">
        <f>SUM(J5:J44)</f>
        <v>0</v>
      </c>
      <c r="K45" s="48">
        <f>SUM(K5:K44)</f>
        <v>0</v>
      </c>
    </row>
    <row r="47" spans="1:11" customFormat="1" x14ac:dyDescent="0.25">
      <c r="A47" s="106" t="s">
        <v>56</v>
      </c>
      <c r="B47" s="106"/>
      <c r="C47" s="106"/>
      <c r="D47" s="106"/>
    </row>
  </sheetData>
  <sheetProtection password="DCA5" sheet="1" objects="1" scenarios="1" selectLockedCells="1"/>
  <mergeCells count="3">
    <mergeCell ref="A2:D3"/>
    <mergeCell ref="A47:D47"/>
    <mergeCell ref="A1:D1"/>
  </mergeCells>
  <phoneticPr fontId="15" type="noConversion"/>
  <dataValidations count="2">
    <dataValidation type="list" allowBlank="1" showInputMessage="1" showErrorMessage="1" sqref="B5:B44">
      <formula1>$G$4:$K$4</formula1>
    </dataValidation>
    <dataValidation type="decimal" allowBlank="1" showInputMessage="1" showErrorMessage="1" sqref="C5:C44">
      <formula1>0</formula1>
      <formula2>100000</formula2>
    </dataValidation>
  </dataValidations>
  <printOptions horizontalCentered="1" verticalCentered="1"/>
  <pageMargins left="0.25" right="0.25" top="0.25" bottom="0.25" header="0" footer="0"/>
  <pageSetup scale="83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zoomScale="115" zoomScaleNormal="145" workbookViewId="0">
      <selection activeCell="C6" sqref="C6:G6"/>
    </sheetView>
  </sheetViews>
  <sheetFormatPr defaultRowHeight="15" x14ac:dyDescent="0.25"/>
  <cols>
    <col min="1" max="1" width="25.7109375" style="48" bestFit="1" customWidth="1"/>
    <col min="2" max="7" width="15.42578125" style="48" customWidth="1"/>
    <col min="8" max="8" width="14" style="48" bestFit="1" customWidth="1"/>
    <col min="9" max="14" width="9.140625" style="48"/>
    <col min="15" max="15" width="24.140625" style="48" bestFit="1" customWidth="1"/>
    <col min="16" max="16" width="9.140625" style="48"/>
    <col min="17" max="22" width="9.140625" style="49"/>
    <col min="23" max="16384" width="9.140625" style="48"/>
  </cols>
  <sheetData>
    <row r="1" spans="1:22" x14ac:dyDescent="0.25">
      <c r="A1" s="45" t="str">
        <f>Proposal!C4&amp;" - "&amp;Proposal!D7&amp;" - reimbursement request - category totals"</f>
        <v xml:space="preserve"> -  - reimbursement request - category totals</v>
      </c>
      <c r="B1" s="46"/>
      <c r="C1" s="46"/>
      <c r="D1" s="47"/>
      <c r="E1" s="47"/>
      <c r="F1" s="47"/>
      <c r="G1" s="47"/>
    </row>
    <row r="2" spans="1:22" x14ac:dyDescent="0.25">
      <c r="A2" s="50" t="s">
        <v>72</v>
      </c>
      <c r="B2" s="50" t="s">
        <v>80</v>
      </c>
      <c r="C2" s="108" t="s">
        <v>71</v>
      </c>
      <c r="D2" s="108"/>
      <c r="E2" s="108"/>
      <c r="F2" s="108"/>
      <c r="G2" s="108"/>
    </row>
    <row r="3" spans="1:22" x14ac:dyDescent="0.25">
      <c r="A3" s="42" t="str">
        <f>A12</f>
        <v>Event fee</v>
      </c>
      <c r="B3" s="43">
        <f>'Receipts detail'!G45</f>
        <v>0</v>
      </c>
      <c r="C3" s="109"/>
      <c r="D3" s="109"/>
      <c r="E3" s="109"/>
      <c r="F3" s="109"/>
      <c r="G3" s="109"/>
    </row>
    <row r="4" spans="1:22" x14ac:dyDescent="0.25">
      <c r="A4" s="42" t="str">
        <f>A13</f>
        <v>Travel to destination</v>
      </c>
      <c r="B4" s="44">
        <f>'Receipts detail'!H45</f>
        <v>0</v>
      </c>
      <c r="C4" s="109"/>
      <c r="D4" s="109"/>
      <c r="E4" s="109"/>
      <c r="F4" s="109"/>
      <c r="G4" s="109"/>
    </row>
    <row r="5" spans="1:22" x14ac:dyDescent="0.25">
      <c r="A5" s="42" t="str">
        <f>A14</f>
        <v>Lodging</v>
      </c>
      <c r="B5" s="44">
        <f>'Receipts detail'!I45</f>
        <v>0</v>
      </c>
      <c r="C5" s="109"/>
      <c r="D5" s="109"/>
      <c r="E5" s="109"/>
      <c r="F5" s="109"/>
      <c r="G5" s="109"/>
    </row>
    <row r="6" spans="1:22" x14ac:dyDescent="0.25">
      <c r="A6" s="42" t="str">
        <f>A15</f>
        <v>Meals</v>
      </c>
      <c r="B6" s="44">
        <f>'Receipts detail'!J45</f>
        <v>0</v>
      </c>
      <c r="C6" s="109"/>
      <c r="D6" s="109"/>
      <c r="E6" s="109"/>
      <c r="F6" s="109"/>
      <c r="G6" s="109"/>
    </row>
    <row r="7" spans="1:22" x14ac:dyDescent="0.25">
      <c r="A7" s="42" t="str">
        <f>A16</f>
        <v>Local travel</v>
      </c>
      <c r="B7" s="44">
        <f>'Receipts detail'!K45</f>
        <v>0</v>
      </c>
      <c r="C7" s="109"/>
      <c r="D7" s="109"/>
      <c r="E7" s="109"/>
      <c r="F7" s="109"/>
      <c r="G7" s="109"/>
    </row>
    <row r="8" spans="1:22" s="51" customFormat="1" x14ac:dyDescent="0.25">
      <c r="A8" s="51" t="s">
        <v>40</v>
      </c>
      <c r="B8" s="52">
        <f>SUM(B3:B7)</f>
        <v>0</v>
      </c>
      <c r="Q8" s="53"/>
      <c r="R8" s="53"/>
      <c r="S8" s="53"/>
      <c r="T8" s="53"/>
      <c r="U8" s="53"/>
      <c r="V8" s="53"/>
    </row>
    <row r="10" spans="1:22" x14ac:dyDescent="0.25">
      <c r="B10" s="110" t="s">
        <v>74</v>
      </c>
      <c r="C10" s="110" t="s">
        <v>75</v>
      </c>
      <c r="D10" s="110" t="s">
        <v>76</v>
      </c>
      <c r="E10" s="110" t="s">
        <v>77</v>
      </c>
      <c r="F10" s="110" t="s">
        <v>78</v>
      </c>
      <c r="G10" s="110" t="s">
        <v>79</v>
      </c>
    </row>
    <row r="11" spans="1:22" x14ac:dyDescent="0.25">
      <c r="B11" s="111"/>
      <c r="C11" s="111"/>
      <c r="D11" s="111"/>
      <c r="E11" s="111"/>
      <c r="F11" s="111"/>
      <c r="G11" s="111"/>
    </row>
    <row r="12" spans="1:22" x14ac:dyDescent="0.25">
      <c r="A12" s="48" t="str">
        <f>Proposal!C38</f>
        <v>Event fee</v>
      </c>
      <c r="B12" s="54">
        <f>Proposal!D38</f>
        <v>0</v>
      </c>
      <c r="C12" s="55">
        <f>B3</f>
        <v>0</v>
      </c>
      <c r="D12" s="55">
        <f>B12-C12</f>
        <v>0</v>
      </c>
      <c r="E12" s="55">
        <f>C12</f>
        <v>0</v>
      </c>
      <c r="F12" s="67"/>
      <c r="G12" s="55">
        <f>E12+F12</f>
        <v>0</v>
      </c>
    </row>
    <row r="13" spans="1:22" x14ac:dyDescent="0.25">
      <c r="A13" s="48" t="str">
        <f>Proposal!C39</f>
        <v>Travel to destination</v>
      </c>
      <c r="B13" s="56">
        <f>Proposal!D39</f>
        <v>0</v>
      </c>
      <c r="C13" s="56">
        <f>B4</f>
        <v>0</v>
      </c>
      <c r="D13" s="56">
        <f>B13-C13</f>
        <v>0</v>
      </c>
      <c r="E13" s="56">
        <f>C13</f>
        <v>0</v>
      </c>
      <c r="F13" s="68">
        <v>0</v>
      </c>
      <c r="G13" s="56">
        <f>E13+F13</f>
        <v>0</v>
      </c>
    </row>
    <row r="14" spans="1:22" x14ac:dyDescent="0.25">
      <c r="A14" s="48" t="str">
        <f>Proposal!C40</f>
        <v>Lodging</v>
      </c>
      <c r="B14" s="57">
        <f>Proposal!D40</f>
        <v>0</v>
      </c>
      <c r="C14" s="56">
        <f>B5</f>
        <v>0</v>
      </c>
      <c r="D14" s="56">
        <f>B14-C14</f>
        <v>0</v>
      </c>
      <c r="E14" s="56">
        <f>MIN(C14,B14)</f>
        <v>0</v>
      </c>
      <c r="F14" s="68"/>
      <c r="G14" s="56">
        <f>E14+F14</f>
        <v>0</v>
      </c>
    </row>
    <row r="15" spans="1:22" x14ac:dyDescent="0.25">
      <c r="A15" s="48" t="str">
        <f>Proposal!C41</f>
        <v>Meals</v>
      </c>
      <c r="B15" s="57">
        <f>Proposal!D41</f>
        <v>0</v>
      </c>
      <c r="C15" s="56">
        <f>B6</f>
        <v>0</v>
      </c>
      <c r="D15" s="56">
        <f>B15-C15</f>
        <v>0</v>
      </c>
      <c r="E15" s="56">
        <f>MIN(C15,B15)</f>
        <v>0</v>
      </c>
      <c r="F15" s="68">
        <v>0</v>
      </c>
      <c r="G15" s="56">
        <f>E15+F15</f>
        <v>0</v>
      </c>
    </row>
    <row r="16" spans="1:22" ht="17.25" x14ac:dyDescent="0.4">
      <c r="A16" s="48" t="str">
        <f>Proposal!C42</f>
        <v>Local travel</v>
      </c>
      <c r="B16" s="58">
        <f>Proposal!D42</f>
        <v>0</v>
      </c>
      <c r="C16" s="58">
        <f>B7</f>
        <v>0</v>
      </c>
      <c r="D16" s="58">
        <f>B16-C16</f>
        <v>0</v>
      </c>
      <c r="E16" s="58">
        <f>MIN(C16,B16)</f>
        <v>0</v>
      </c>
      <c r="F16" s="69">
        <v>0</v>
      </c>
      <c r="G16" s="58">
        <f>E16+F16</f>
        <v>0</v>
      </c>
    </row>
    <row r="17" spans="1:7" x14ac:dyDescent="0.25">
      <c r="A17" s="48" t="str">
        <f>Proposal!C43</f>
        <v>Total</v>
      </c>
      <c r="B17" s="54">
        <f t="shared" ref="B17:G17" si="0">SUM(B12:B16)</f>
        <v>0</v>
      </c>
      <c r="C17" s="54">
        <f t="shared" si="0"/>
        <v>0</v>
      </c>
      <c r="D17" s="54">
        <f t="shared" si="0"/>
        <v>0</v>
      </c>
      <c r="E17" s="54">
        <f t="shared" si="0"/>
        <v>0</v>
      </c>
      <c r="F17" s="54">
        <f t="shared" si="0"/>
        <v>0</v>
      </c>
      <c r="G17" s="54">
        <f t="shared" si="0"/>
        <v>0</v>
      </c>
    </row>
    <row r="19" spans="1:7" x14ac:dyDescent="0.25">
      <c r="A19" s="48" t="s">
        <v>83</v>
      </c>
    </row>
    <row r="20" spans="1:7" x14ac:dyDescent="0.25">
      <c r="A20" s="112"/>
      <c r="B20" s="112"/>
      <c r="C20" s="112"/>
      <c r="D20" s="112"/>
      <c r="E20" s="112"/>
      <c r="F20" s="112"/>
      <c r="G20" s="112"/>
    </row>
    <row r="21" spans="1:7" x14ac:dyDescent="0.25">
      <c r="A21" s="112"/>
      <c r="B21" s="112"/>
      <c r="C21" s="112"/>
      <c r="D21" s="112"/>
      <c r="E21" s="112"/>
      <c r="F21" s="112"/>
      <c r="G21" s="112"/>
    </row>
    <row r="22" spans="1:7" x14ac:dyDescent="0.25">
      <c r="A22" s="112"/>
      <c r="B22" s="112"/>
      <c r="C22" s="112"/>
      <c r="D22" s="112"/>
      <c r="E22" s="112"/>
      <c r="F22" s="112"/>
      <c r="G22" s="112"/>
    </row>
    <row r="23" spans="1:7" x14ac:dyDescent="0.25">
      <c r="A23" s="112"/>
      <c r="B23" s="112"/>
      <c r="C23" s="112"/>
      <c r="D23" s="112"/>
      <c r="E23" s="112"/>
      <c r="F23" s="112"/>
      <c r="G23" s="112"/>
    </row>
    <row r="24" spans="1:7" x14ac:dyDescent="0.25">
      <c r="A24" s="112"/>
      <c r="B24" s="112"/>
      <c r="C24" s="112"/>
      <c r="D24" s="112"/>
      <c r="E24" s="112"/>
      <c r="F24" s="112"/>
      <c r="G24" s="112"/>
    </row>
    <row r="25" spans="1:7" x14ac:dyDescent="0.25">
      <c r="A25" s="112"/>
      <c r="B25" s="112"/>
      <c r="C25" s="112"/>
      <c r="D25" s="112"/>
      <c r="E25" s="112"/>
      <c r="F25" s="112"/>
      <c r="G25" s="112"/>
    </row>
    <row r="26" spans="1:7" x14ac:dyDescent="0.25">
      <c r="A26" s="112"/>
      <c r="B26" s="112"/>
      <c r="C26" s="112"/>
      <c r="D26" s="112"/>
      <c r="E26" s="112"/>
      <c r="F26" s="112"/>
      <c r="G26" s="112"/>
    </row>
    <row r="27" spans="1:7" x14ac:dyDescent="0.25">
      <c r="A27" s="112"/>
      <c r="B27" s="112"/>
      <c r="C27" s="112"/>
      <c r="D27" s="112"/>
      <c r="E27" s="112"/>
      <c r="F27" s="112"/>
      <c r="G27" s="112"/>
    </row>
    <row r="28" spans="1:7" x14ac:dyDescent="0.25">
      <c r="A28" s="112"/>
      <c r="B28" s="112"/>
      <c r="C28" s="112"/>
      <c r="D28" s="112"/>
      <c r="E28" s="112"/>
      <c r="F28" s="112"/>
      <c r="G28" s="112"/>
    </row>
    <row r="29" spans="1:7" x14ac:dyDescent="0.25">
      <c r="A29" s="112"/>
      <c r="B29" s="112"/>
      <c r="C29" s="112"/>
      <c r="D29" s="112"/>
      <c r="E29" s="112"/>
      <c r="F29" s="112"/>
      <c r="G29" s="112"/>
    </row>
    <row r="31" spans="1:7" x14ac:dyDescent="0.25">
      <c r="A31" s="106" t="s">
        <v>56</v>
      </c>
      <c r="B31" s="106"/>
      <c r="C31" s="106"/>
      <c r="D31" s="106"/>
      <c r="E31" s="106"/>
      <c r="F31" s="106"/>
      <c r="G31" s="106"/>
    </row>
  </sheetData>
  <sheetProtection password="DCA5" sheet="1" objects="1" scenarios="1" selectLockedCells="1"/>
  <mergeCells count="14">
    <mergeCell ref="A31:G31"/>
    <mergeCell ref="A20:G29"/>
    <mergeCell ref="D10:D11"/>
    <mergeCell ref="C10:C11"/>
    <mergeCell ref="E10:E11"/>
    <mergeCell ref="F10:F11"/>
    <mergeCell ref="G10:G11"/>
    <mergeCell ref="C2:G2"/>
    <mergeCell ref="C3:G3"/>
    <mergeCell ref="C4:G4"/>
    <mergeCell ref="C5:G5"/>
    <mergeCell ref="B10:B11"/>
    <mergeCell ref="C6:G6"/>
    <mergeCell ref="C7:G7"/>
  </mergeCells>
  <phoneticPr fontId="15" type="noConversion"/>
  <dataValidations disablePrompts="1" count="1">
    <dataValidation type="decimal" allowBlank="1" showInputMessage="1" showErrorMessage="1" sqref="B3:B7">
      <formula1>0</formula1>
      <formula2>100000</formula2>
    </dataValidation>
  </dataValidations>
  <printOptions horizontalCentered="1" verticalCentered="1"/>
  <pageMargins left="0.25" right="0.25" top="0.25" bottom="0.25" header="0" footer="0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Proposal</vt:lpstr>
      <vt:lpstr>Receipts detail</vt:lpstr>
      <vt:lpstr>Category totals</vt:lpstr>
      <vt:lpstr>'Category totals'!Print_Area</vt:lpstr>
      <vt:lpstr>Proposal!Print_Area</vt:lpstr>
      <vt:lpstr>'Receipts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Dickinson</dc:creator>
  <cp:lastModifiedBy>test</cp:lastModifiedBy>
  <cp:lastPrinted>2009-11-23T13:39:13Z</cp:lastPrinted>
  <dcterms:created xsi:type="dcterms:W3CDTF">2009-11-19T03:15:32Z</dcterms:created>
  <dcterms:modified xsi:type="dcterms:W3CDTF">2022-11-21T15:38:20Z</dcterms:modified>
</cp:coreProperties>
</file>